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Základní údaje" sheetId="1" r:id="rId1"/>
    <sheet name="Rozvaha - Aktiva" sheetId="2" r:id="rId2"/>
    <sheet name="Rozvaha - Pasiva" sheetId="3" r:id="rId3"/>
    <sheet name="Podrozvaha" sheetId="4" r:id="rId4"/>
    <sheet name="Výsledovka" sheetId="5" r:id="rId5"/>
    <sheet name="Změny VK" sheetId="6" r:id="rId6"/>
    <sheet name="Ukazatele" sheetId="7" state="hidden" r:id="rId7"/>
    <sheet name="Poměry" sheetId="8" r:id="rId8"/>
    <sheet name="Kontroly" sheetId="9" r:id="rId9"/>
  </sheets>
  <definedNames>
    <definedName name="_xlnm.Print_Area" localSheetId="0">'Základní údaje'!$A$1:$C$36</definedName>
  </definedNames>
  <calcPr fullCalcOnLoad="1"/>
</workbook>
</file>

<file path=xl/sharedStrings.xml><?xml version="1.0" encoding="utf-8"?>
<sst xmlns="http://schemas.openxmlformats.org/spreadsheetml/2006/main" count="492" uniqueCount="358">
  <si>
    <t>Základní údaje</t>
  </si>
  <si>
    <t>IČ:</t>
  </si>
  <si>
    <t>Název účetní jednotky:</t>
  </si>
  <si>
    <t>Běžné účetní období</t>
  </si>
  <si>
    <t>1.</t>
  </si>
  <si>
    <t>Pokladní hotovost, vklady u centrálních bank</t>
  </si>
  <si>
    <t>2.</t>
  </si>
  <si>
    <t>Státní bezkupónové dluhopisy a ostatní cenné papíry přijímané centrální bankou k refinancování</t>
  </si>
  <si>
    <t>3.</t>
  </si>
  <si>
    <t>4.</t>
  </si>
  <si>
    <t>5.</t>
  </si>
  <si>
    <t>Dluhové cenné papíry</t>
  </si>
  <si>
    <t>6.</t>
  </si>
  <si>
    <t>Akcie, podílové listy a ostatní podíly</t>
  </si>
  <si>
    <t>7.</t>
  </si>
  <si>
    <t>Účasti s podstatným vlivem</t>
  </si>
  <si>
    <t>v bankách</t>
  </si>
  <si>
    <t>8.</t>
  </si>
  <si>
    <t>Účasti s rozhodujícím vlivem</t>
  </si>
  <si>
    <t>9.</t>
  </si>
  <si>
    <t>v tom:</t>
  </si>
  <si>
    <t>10.</t>
  </si>
  <si>
    <t>11.</t>
  </si>
  <si>
    <t>Ostatní aktiva</t>
  </si>
  <si>
    <t>12.</t>
  </si>
  <si>
    <t>13.</t>
  </si>
  <si>
    <t>Náklady a příjmy příštích období</t>
  </si>
  <si>
    <t>Aktiva celkem</t>
  </si>
  <si>
    <t>Kontrolní číslo</t>
  </si>
  <si>
    <t>Závazky vůči bankám, družstevním záložnám</t>
  </si>
  <si>
    <t>Závazky z dluhových cenných papírů</t>
  </si>
  <si>
    <t>Ostatní pasiva</t>
  </si>
  <si>
    <t>Výnosy a výdaje příštích období</t>
  </si>
  <si>
    <t>Rezervy</t>
  </si>
  <si>
    <t>Podřízené závazky</t>
  </si>
  <si>
    <t>Základní kapitál</t>
  </si>
  <si>
    <t>Vlastní akcie</t>
  </si>
  <si>
    <t>Emisní ážio</t>
  </si>
  <si>
    <t>Rezervní fondy a ostatní fondy ze zisku</t>
  </si>
  <si>
    <t>Rezervní fond na nové ocenění</t>
  </si>
  <si>
    <t>Kapitálové fondy</t>
  </si>
  <si>
    <t>14.</t>
  </si>
  <si>
    <t>Oceňovací rozdíly</t>
  </si>
  <si>
    <t>15.</t>
  </si>
  <si>
    <t>Nerozdělený zisk nebo neuhrazená ztráta z předchozích období</t>
  </si>
  <si>
    <t>16.</t>
  </si>
  <si>
    <t>Zisk nebo ztráta za účetní období</t>
  </si>
  <si>
    <t>Pasiva celkem</t>
  </si>
  <si>
    <t>Podrozvahová aktiva</t>
  </si>
  <si>
    <t>Poskytnuté přísliby a záruky</t>
  </si>
  <si>
    <t>Poskytnuté zástavy</t>
  </si>
  <si>
    <t>Pohledávky ze spotových operací</t>
  </si>
  <si>
    <t xml:space="preserve">Pohledávky z pevných termínových operací </t>
  </si>
  <si>
    <t>Pohledávky z opcí</t>
  </si>
  <si>
    <t>Odepsané pohledávky</t>
  </si>
  <si>
    <t>Hodnoty předané do úschovy, do správy a k uložení</t>
  </si>
  <si>
    <t>z toho:</t>
  </si>
  <si>
    <t>Hodnoty předané k obhospodařování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</si>
  <si>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</si>
  <si>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</si>
  <si>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</si>
  <si>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</si>
  <si>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</si>
  <si>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>Hodnoty převzaté do úschovy, do správy a k uložení</t>
  </si>
  <si>
    <t>Hodnoty převzaté k obhospodařování</t>
  </si>
  <si>
    <t>Skutečnost v účetním období</t>
  </si>
  <si>
    <t>sledovaném</t>
  </si>
  <si>
    <t>minulém</t>
  </si>
  <si>
    <t>Výnosy z úroků a podobné výnosy</t>
  </si>
  <si>
    <t>Náklady na úroky a podobné náklady</t>
  </si>
  <si>
    <t>Výnosy z akcií a podílů</t>
  </si>
  <si>
    <t>Výnosy z poplatků a provizí</t>
  </si>
  <si>
    <t>Náklady na poplatky a provize</t>
  </si>
  <si>
    <t>Ostatní provozní výnosy</t>
  </si>
  <si>
    <t>Ostatní provozní náklady</t>
  </si>
  <si>
    <t>Správní náklady</t>
  </si>
  <si>
    <t>17.</t>
  </si>
  <si>
    <t>18.</t>
  </si>
  <si>
    <t>20.</t>
  </si>
  <si>
    <t>Zisk nebo ztráta za účetní období z běžné činnosti před zdaněním</t>
  </si>
  <si>
    <t>21.</t>
  </si>
  <si>
    <t>Mimořádné výnosy</t>
  </si>
  <si>
    <t>22.</t>
  </si>
  <si>
    <t>Mimořádné náklady</t>
  </si>
  <si>
    <t>23.</t>
  </si>
  <si>
    <t>Zisk nebo ztráta za účetní období z mimořádné činnosti před zdaněním</t>
  </si>
  <si>
    <t>24.</t>
  </si>
  <si>
    <t>Daň z příjmů</t>
  </si>
  <si>
    <t>26.</t>
  </si>
  <si>
    <t>Zisk nebo ztráta za účetní období po zdanění</t>
  </si>
  <si>
    <t>Rezervní fondy</t>
  </si>
  <si>
    <t>Dividendy</t>
  </si>
  <si>
    <t xml:space="preserve">Kontrolní list </t>
  </si>
  <si>
    <t>Typ kontroly</t>
  </si>
  <si>
    <t>Výsledek kontroly</t>
  </si>
  <si>
    <t>Aktiva = Pasiva v netto v běžném období</t>
  </si>
  <si>
    <t>Aktiva = Pasiva v netto v minulém období</t>
  </si>
  <si>
    <t>IČ</t>
  </si>
  <si>
    <t>Obchodní firma</t>
  </si>
  <si>
    <t>Datum rozvahy a výsledovky</t>
  </si>
  <si>
    <t>Datum přehledu o peněžních tocích</t>
  </si>
  <si>
    <t>Údaje o auditu</t>
  </si>
  <si>
    <t>Závazky vůči klientům - členům družstevních záložen</t>
  </si>
  <si>
    <t xml:space="preserve">v tom </t>
  </si>
  <si>
    <t>a) splatné na požádání</t>
  </si>
  <si>
    <t>b) ostatní závazky</t>
  </si>
  <si>
    <t>v tom</t>
  </si>
  <si>
    <t>a) emitované dluhové cenné papíry</t>
  </si>
  <si>
    <t>b) ostatní závazky z dluhových cenných papírů</t>
  </si>
  <si>
    <t>a) na důchody a podobné závazky</t>
  </si>
  <si>
    <t>b) na daně</t>
  </si>
  <si>
    <t>a) splacený základní kapitál</t>
  </si>
  <si>
    <t>b) vlastní akcie</t>
  </si>
  <si>
    <t>a) povinné rezervní fondy a rizikové fondy</t>
  </si>
  <si>
    <t>b) ostatní rezervní fondy</t>
  </si>
  <si>
    <t>c) ostatní fondy ze zisku</t>
  </si>
  <si>
    <t>a) z majetku a závazků</t>
  </si>
  <si>
    <t>b) ze zajišťovacích derivátů</t>
  </si>
  <si>
    <t>c) z přepočtu účastí</t>
  </si>
  <si>
    <t xml:space="preserve">          z toho: aa) sociální a zdravotní pojištění</t>
  </si>
  <si>
    <t>Rozpuštění rezerv a opravných položek k dlouhodobému hmotnému a nehmotnému majetku</t>
  </si>
  <si>
    <t>Odpisy, tvorba a použití rezerv a opravných položek k dlouhodobému hmotnému a nehmotnému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</si>
  <si>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</si>
  <si>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</si>
  <si>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</si>
  <si>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Rozpuštění ostatních rezerv</t>
  </si>
  <si>
    <t>Tvorba a použití ostatních rezerv</t>
  </si>
  <si>
    <t>Podíl na ziscích nebo ztrátách účastí s rozhodujícím nebo podstatným vlivem</t>
  </si>
  <si>
    <t>Změny účetních metod</t>
  </si>
  <si>
    <t>Opravy zásadních chyb</t>
  </si>
  <si>
    <t>Čistý zisk/ztráta za účetní období</t>
  </si>
  <si>
    <t>Převody do fondů</t>
  </si>
  <si>
    <t>Použití fondů</t>
  </si>
  <si>
    <t>Emise akcií</t>
  </si>
  <si>
    <t>Snížení základního kapitálu</t>
  </si>
  <si>
    <t>Nákupy vlastních akcií</t>
  </si>
  <si>
    <t>Ostatní změny</t>
  </si>
  <si>
    <t>b) ostatní</t>
  </si>
  <si>
    <t>b) ostatní pohledávky</t>
  </si>
  <si>
    <t>a) vydané vládními institucemi</t>
  </si>
  <si>
    <t>Pohledávky za bankami a družstevními záložnami</t>
  </si>
  <si>
    <t>Pohledávky za klienty - členy družstevních záložen</t>
  </si>
  <si>
    <t>b) ostatních subjektů</t>
  </si>
  <si>
    <t>Dlouhodobý nehmotný majetek</t>
  </si>
  <si>
    <t>a) zřizovací výdaje</t>
  </si>
  <si>
    <t>b) goodwill</t>
  </si>
  <si>
    <t>Dlouhodobý hmotný majetek</t>
  </si>
  <si>
    <t>roaa</t>
  </si>
  <si>
    <t>čistá úroková marže</t>
  </si>
  <si>
    <t>podíl derivátových operací k celkové BS</t>
  </si>
  <si>
    <t>rychle likvidní aktiva</t>
  </si>
  <si>
    <t>podíl vkladů klientů na bil.sumě</t>
  </si>
  <si>
    <t>kapitálový multiplikátor</t>
  </si>
  <si>
    <t>složení roaa</t>
  </si>
  <si>
    <t>celková úroková marže</t>
  </si>
  <si>
    <t>=</t>
  </si>
  <si>
    <t>+</t>
  </si>
  <si>
    <t>-</t>
  </si>
  <si>
    <t>daňová marže</t>
  </si>
  <si>
    <t>složení celkové úrokové marže</t>
  </si>
  <si>
    <t>ukazatel výnosových aktiv</t>
  </si>
  <si>
    <t>x</t>
  </si>
  <si>
    <t xml:space="preserve">podíl nestátních CP na BS </t>
  </si>
  <si>
    <t>celková poplatková marže</t>
  </si>
  <si>
    <t>čistá tvorba OP a R</t>
  </si>
  <si>
    <t>Ukazatelé rentability</t>
  </si>
  <si>
    <t>Rentabilita průměného vl.kapitálu (roae)</t>
  </si>
  <si>
    <t>Rentabilita průměrných celkových aktiv (roaa)</t>
  </si>
  <si>
    <t>Rozklad ukazatele roae</t>
  </si>
  <si>
    <t>ostatní</t>
  </si>
  <si>
    <t>marže správních nákladů</t>
  </si>
  <si>
    <t>marže finanč.operací,výnos z akcií a podílů</t>
  </si>
  <si>
    <t>Ukazatel likvidity</t>
  </si>
  <si>
    <t>Zisk z finanční činnosti k aktivům</t>
  </si>
  <si>
    <t>Absolutní veličiny</t>
  </si>
  <si>
    <t>Bilanční suma</t>
  </si>
  <si>
    <t>Hospodářský výsledek za účetní období</t>
  </si>
  <si>
    <t>Hospodářský výsledek před daní a úroky (EBIT)</t>
  </si>
  <si>
    <t>Vlastní kapitál</t>
  </si>
  <si>
    <t>Goodwill</t>
  </si>
  <si>
    <t>Vlastní akcie a vlastní obchodní podíly</t>
  </si>
  <si>
    <r>
      <t xml:space="preserve">cost income ratio </t>
    </r>
    <r>
      <rPr>
        <sz val="8"/>
        <rFont val="Arial CE"/>
        <family val="2"/>
      </rPr>
      <t>(spr.N/zisk z fin.činnosti)</t>
    </r>
  </si>
  <si>
    <t>změna objemu poskytnutých úvěrů</t>
  </si>
  <si>
    <t>změna celkové bilanční sumy</t>
  </si>
  <si>
    <t xml:space="preserve">IČ   </t>
  </si>
  <si>
    <t xml:space="preserve">Obchodní firma   </t>
  </si>
  <si>
    <t>Adresa sídla</t>
  </si>
  <si>
    <t xml:space="preserve">Ulice   </t>
  </si>
  <si>
    <t xml:space="preserve">Obec   </t>
  </si>
  <si>
    <t xml:space="preserve">PSČ   </t>
  </si>
  <si>
    <t xml:space="preserve">E-mail   </t>
  </si>
  <si>
    <t xml:space="preserve">Internetová adresa   </t>
  </si>
  <si>
    <t xml:space="preserve">Tel.   </t>
  </si>
  <si>
    <t xml:space="preserve">Fax   </t>
  </si>
  <si>
    <t>Identifikace kontaktní osoby pro informační povinnost</t>
  </si>
  <si>
    <t xml:space="preserve">Jméno, příjmení (titul)   </t>
  </si>
  <si>
    <t xml:space="preserve">Funkce vykonávaná pro emitenta   </t>
  </si>
  <si>
    <t>Obsah souboru</t>
  </si>
  <si>
    <t xml:space="preserve">Rozvaha,výkaz zisků a ztrát k   </t>
  </si>
  <si>
    <t xml:space="preserve">Přehled o změnách vlastního kapitálu k   </t>
  </si>
  <si>
    <t xml:space="preserve">Další údaje k   </t>
  </si>
  <si>
    <t>Údaje o auditu a auditorovi</t>
  </si>
  <si>
    <t xml:space="preserve">Předložené výkazy ověřeny auditorem    </t>
  </si>
  <si>
    <t xml:space="preserve">Název auditorské firmy   </t>
  </si>
  <si>
    <t xml:space="preserve">Číslo licence auditorské firmy   </t>
  </si>
  <si>
    <t xml:space="preserve">Jméno, příjmení (titul) auditora   </t>
  </si>
  <si>
    <t xml:space="preserve">Číslo dekretu   </t>
  </si>
  <si>
    <t xml:space="preserve">Zpráva auditora ze dne   </t>
  </si>
  <si>
    <t xml:space="preserve">Výrok auditora   </t>
  </si>
  <si>
    <t>Údaje o dalších osobách</t>
  </si>
  <si>
    <t xml:space="preserve">Osoba odpovědná za účetnictví   </t>
  </si>
  <si>
    <t xml:space="preserve">Osoba odpovědná za účetní závěrku    </t>
  </si>
  <si>
    <t xml:space="preserve">Odesláno dne   </t>
  </si>
  <si>
    <t>Rozvaha v plném rozsahu - PASIVA (v celých tis. Kč) k:</t>
  </si>
  <si>
    <t>Rozvaha v plném rozsahu - AKTIVA (v celých tis. Kč) k:</t>
  </si>
  <si>
    <t>Podrozvaha (v celých tis. Kč) k:</t>
  </si>
  <si>
    <t>Výkaz zisků a ztrát (v celých tis. Kč) k:</t>
  </si>
  <si>
    <t>Ukazatele pro finanční analýzu k:</t>
  </si>
  <si>
    <t>označ.</t>
  </si>
  <si>
    <t xml:space="preserve">AKTIVA                                </t>
  </si>
  <si>
    <t>brutto</t>
  </si>
  <si>
    <t>korekce</t>
  </si>
  <si>
    <t>netto</t>
  </si>
  <si>
    <t xml:space="preserve">PASIVA              </t>
  </si>
  <si>
    <t xml:space="preserve">Text                       </t>
  </si>
  <si>
    <t>číslo řádku</t>
  </si>
  <si>
    <t>Minulé úč. období</t>
  </si>
  <si>
    <t>Stav v min. úč. období</t>
  </si>
  <si>
    <t>Stav v běžném úč. období</t>
  </si>
  <si>
    <t>TEXT</t>
  </si>
  <si>
    <t xml:space="preserve">Podrozvaha k   </t>
  </si>
  <si>
    <t>('Rozvaha - Aktiva'!F33/'Rozvaha - Aktiva'!G33)-1</t>
  </si>
  <si>
    <t>'Rozvaha - Pasiva'!D9/'Rozvaha - Pasiva'!D38</t>
  </si>
  <si>
    <t>('Rozvaha - Aktiva'!F14)/('Rozvaha - Aktiva'!G14)-1</t>
  </si>
  <si>
    <t>('Rozvaha - Aktiva'!F19+'Rozvaha - Aktiva'!F20+'Rozvaha - Aktiva'!F21+'Rozvaha - Aktiva'!F23)/'Rozvaha - Aktiva'!F33</t>
  </si>
  <si>
    <t>(Podrozvaha!D10+Podrozvaha!D11)/'Rozvaha - Aktiva'!F33</t>
  </si>
  <si>
    <t>('Rozvaha - Aktiva'!F7+'Rozvaha - Aktiva'!F8+'Rozvaha - Aktiva'!F11+'Rozvaha - Aktiva'!F18)/'Rozvaha - Aktiva'!F33</t>
  </si>
  <si>
    <t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t>
  </si>
  <si>
    <t>Výsledovka!D38/(('Rozvaha - Aktiva'!F33+'Rozvaha - Aktiva'!G33)/2)</t>
  </si>
  <si>
    <t>((Výsledovka!D7-Výsledovka!D9)+Výsledovka!D11+(Výsledovka!D15-Výsledovka!D16)+Výsledovka!D17)/(('Rozvaha - Aktiva'!F33+'Rozvaha - Aktiva'!G33)/2)</t>
  </si>
  <si>
    <t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t>
  </si>
  <si>
    <t>(Výsledovka!D7-Výsledovka!D9)/(('Rozvaha - Aktiva'!F33+'Rozvaha - Aktiva'!G33)/2)</t>
  </si>
  <si>
    <t>(Výsledovka!D15-Výsledovka!D16)/(('Rozvaha - Aktiva'!F33+'Rozvaha - Aktiva'!G33)/2)</t>
  </si>
  <si>
    <t>(Výsledovka!D11+Výsledovka!D17)/(('Rozvaha - Aktiva'!F33+'Rozvaha - Aktiva'!G33)/2)</t>
  </si>
  <si>
    <t>(Výsledovka!D20)/(('Rozvaha - Aktiva'!F33+'Rozvaha - Aktiva'!G33)/2)</t>
  </si>
  <si>
    <t>(-Výsledovka!D24+Výsledovka!D25-Výsledovka!D26+Výsledovka!D27-Výsledovka!D28+Výsledovka!D29-Výsledovka!D30+Výsledovka!D31)/(('Rozvaha - Aktiva'!F33+'Rozvaha - Aktiva'!G33)/2)</t>
  </si>
  <si>
    <t>(Výsledovka!D18-Výsledovka!D19+Výsledovka!D32+Výsledovka!D36)/(('Rozvaha - Aktiva'!F33+'Rozvaha - Aktiva'!G33)/2)</t>
  </si>
  <si>
    <t>Výsledovka!D37/(('Rozvaha - Aktiva'!F33+'Rozvaha - Aktiva'!G33)/2)</t>
  </si>
  <si>
    <t>D24+D25+D26-D27-D28+D29-D30</t>
  </si>
  <si>
    <t>(Výsledovka!D7-Výsledovka!D9)/(('Rozvaha - Aktiva'!F7+'Rozvaha - Aktiva'!F8+'Rozvaha - Aktiva'!F11+'Rozvaha - Aktiva'!F14+'Rozvaha - Aktiva'!F17+'Rozvaha - Aktiva'!G7+'Rozvaha - Aktiva'!G8+'Rozvaha - Aktiva'!G11+'Rozvaha - Aktiva'!G14+'Rozvaha - Aktiva'!G17)/2)</t>
  </si>
  <si>
    <t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t>
  </si>
  <si>
    <t>'Rozvaha - Aktiva'!F33</t>
  </si>
  <si>
    <t>Výsledovka!D38</t>
  </si>
  <si>
    <t>Výsledovka!D33+Výsledovka!D36+Výsledovka!D9</t>
  </si>
  <si>
    <t>'Rozvaha - Pasiva'!D22+'Rozvaha - Pasiva'!D25+'Rozvaha - Pasiva'!D26+'Rozvaha - Pasiva'!D30+'Rozvaha - Pasiva'!D31+'Rozvaha - Pasiva'!D32+'Rozvaha - Pasiva'!D36+'Rozvaha - Pasiva'!D37</t>
  </si>
  <si>
    <t>'Rozvaha - Aktiva'!F27</t>
  </si>
  <si>
    <t>'Rozvaha - Pasiva'!D24</t>
  </si>
  <si>
    <t>Minulé účetní období</t>
  </si>
  <si>
    <t>z toho</t>
  </si>
  <si>
    <t>b) výnosy z účastí s rozhodujícím vlivem</t>
  </si>
  <si>
    <t>a) výnosy z účastí s podstatným vlivem</t>
  </si>
  <si>
    <t>a) náklady na zaměstnance</t>
  </si>
  <si>
    <t>b) ostatní správní náklady</t>
  </si>
  <si>
    <t>Celkem</t>
  </si>
  <si>
    <t>Zvýšení základního kapitálu</t>
  </si>
  <si>
    <t>Tabulková část informační povinnosti OCP</t>
  </si>
  <si>
    <t>Zisk/ztráta b. o.</t>
  </si>
  <si>
    <t>Oceň. rozdíly</t>
  </si>
  <si>
    <t>Nerozd.zisk/neuhr.ztráta</t>
  </si>
  <si>
    <t>Zákl. kapitál</t>
  </si>
  <si>
    <t>Kapitál. fondy</t>
  </si>
  <si>
    <t xml:space="preserve">Kapitálová přiměřenost </t>
  </si>
  <si>
    <t>Přehled o změnách vlastního kapitálu (v celých tis. Kč) k:</t>
  </si>
  <si>
    <t>Tier 1</t>
  </si>
  <si>
    <t>Tier 2</t>
  </si>
  <si>
    <t>Využitý Tier 3</t>
  </si>
  <si>
    <t>Odečitatelné položky</t>
  </si>
  <si>
    <t>Celková výše Kapitálu</t>
  </si>
  <si>
    <t>Kapitálový požadavek B</t>
  </si>
  <si>
    <t>Kapitálový požadavek A</t>
  </si>
  <si>
    <t>Kapitálový požadavek k úvěrovému riziku obchodního portfolia</t>
  </si>
  <si>
    <t>Kapitálový požadavek k riziku angažovanosti obchodního portfolia</t>
  </si>
  <si>
    <t>Kapitálový požadavek k obecnému úrokovému riziku</t>
  </si>
  <si>
    <t>Kapitálový požadavek k obecnému akciovému riziku</t>
  </si>
  <si>
    <t>Kapitálový požadavek k měnovému riziku</t>
  </si>
  <si>
    <t>Kapitálový požadavek ke komoditnímu riziku</t>
  </si>
  <si>
    <t>11.2  Poměrové ukazatele</t>
  </si>
  <si>
    <t>( v celých tis. Kč)</t>
  </si>
  <si>
    <t>Poměrové a další ukazatele k:</t>
  </si>
  <si>
    <r>
      <t>Zadluženost I</t>
    </r>
    <r>
      <rPr>
        <sz val="8"/>
        <rFont val="Arial CE"/>
        <family val="2"/>
      </rPr>
      <t xml:space="preserve">   (Celkový dluh / Aktiva celkem)</t>
    </r>
  </si>
  <si>
    <r>
      <t>Zadluženost II</t>
    </r>
    <r>
      <rPr>
        <sz val="8"/>
        <rFont val="Arial CE"/>
        <family val="2"/>
      </rPr>
      <t xml:space="preserve">   (Celkový dluh / Vlastní kapitál)</t>
    </r>
  </si>
  <si>
    <r>
      <t>Rentabilita tržeb</t>
    </r>
    <r>
      <rPr>
        <sz val="8"/>
        <rFont val="Arial CE"/>
        <family val="2"/>
      </rPr>
      <t xml:space="preserve">   (Zisk po zdanění / Výnosy z investičních služeb)</t>
    </r>
  </si>
  <si>
    <r>
      <t>Nákladovost tržeb</t>
    </r>
    <r>
      <rPr>
        <sz val="8"/>
        <rFont val="Arial CE"/>
        <family val="2"/>
      </rPr>
      <t xml:space="preserve">   (Náklady celkem / Výnosy z investičních služeb) </t>
    </r>
  </si>
  <si>
    <r>
      <t xml:space="preserve">Mzdová náročnost tržeb </t>
    </r>
    <r>
      <rPr>
        <sz val="8"/>
        <rFont val="Arial CE"/>
        <family val="2"/>
      </rPr>
      <t xml:space="preserve">  (Náklady na zam. / Výnosy z invest. služeb)</t>
    </r>
  </si>
  <si>
    <r>
      <t>Úrokové zatížení zisku</t>
    </r>
    <r>
      <rPr>
        <sz val="8"/>
        <rFont val="Arial CE"/>
        <family val="2"/>
      </rPr>
      <t xml:space="preserve">   (Náklady na úroky / Ebit)</t>
    </r>
  </si>
  <si>
    <t>Kurzové rozdíly a oceňovací rozdíly nezahr. do HV</t>
  </si>
  <si>
    <t>Kód Informačního  prvku (viz metodika KCP IPOCP)</t>
  </si>
  <si>
    <t>Charakteristika a výpočet ukazatele</t>
  </si>
  <si>
    <t>Charakterizuje proporci cizích a vlastních zdrojů; 100*("Rozvaha - Pasiva ř." 28+31+34+37+38+39+43) / ("Rozvaha - Pasiva ř." 44+47+48+52+53+54+58+59)</t>
  </si>
  <si>
    <t>Měří rozsah, ve kterém jsou celková aktiva financovaná cizími zdroji; 100*("Rozvaha -Pasiva ř." 28+31+34+37+38+39+43) / ("Rozvaha - Aktiva ř." 27)</t>
  </si>
  <si>
    <t>pozemky a budovy pro provozní činnost</t>
  </si>
  <si>
    <t>Pohledávky z upsaného základního kapitálu</t>
  </si>
  <si>
    <t>c) ostatní</t>
  </si>
  <si>
    <t>Přijaté zástavy a zajištění</t>
  </si>
  <si>
    <t>úroky z dluhových cenných papírů</t>
  </si>
  <si>
    <t>náklady na úroky z dluhových cenných papírů</t>
  </si>
  <si>
    <t>c) ostatní výnosy z akcií a podílů</t>
  </si>
  <si>
    <t>Zisk nebo ztráta z finančních operací</t>
  </si>
  <si>
    <t>Ztráty z převodu účastí s rozhodujícím a podstatným vlivem, tvorba a použití opravných položek k účastem s rozhodujícím a podstatným vlivem</t>
  </si>
  <si>
    <t>10_03_001_001</t>
  </si>
  <si>
    <t>10_01_001_002</t>
  </si>
  <si>
    <t>10_01_013_002</t>
  </si>
  <si>
    <t>10_01_022_002</t>
  </si>
  <si>
    <t>10_01_024_002</t>
  </si>
  <si>
    <t>10_01_032_002</t>
  </si>
  <si>
    <t>10_02_001_001</t>
  </si>
  <si>
    <t>10_02_002_001</t>
  </si>
  <si>
    <t>10_02_003_001</t>
  </si>
  <si>
    <t>10_02_004_001</t>
  </si>
  <si>
    <t>10_02_005_001</t>
  </si>
  <si>
    <t>10_02_006_001</t>
  </si>
  <si>
    <t>10_02_007_001</t>
  </si>
  <si>
    <t>10_02_008_001</t>
  </si>
  <si>
    <r>
      <t>11.1 Kapitál a kapitálová přiměřenost</t>
    </r>
    <r>
      <rPr>
        <sz val="8"/>
        <rFont val="Arial CE"/>
        <family val="2"/>
      </rPr>
      <t xml:space="preserve"> (dle vyhlášky č. 262/2004 Sb., o pravidlech pro výpočet kapitálové přiměřrnosti obchodníka, který není bankou, na individuálním základě)</t>
    </r>
  </si>
  <si>
    <t>Vyjadřuje míru zatížení 
vyprodukovaných prostředků úroky plynoucími z využívání cizích zdrojů; 100*("Výsledovka ř." 03) / ("Výsledovka ř. " 27+30+03)</t>
  </si>
  <si>
    <t>Měří podíl čistého zisku připadající na jednotku tržeb z poskytování investičních služeb zákazníkům; 100*("Výsledovka ř. " 32) / ("Výsledovka ř. " 09)</t>
  </si>
  <si>
    <t xml:space="preserve">Vyjadřuje podíl celkových nákladů na jednotku tržeb z investičních služeb zákazníkům; 100*("Výsledovka ř." 03+10+13+14+19+21+23+25+29) / ("Výsledovka ř. " 09) </t>
  </si>
  <si>
    <t>Vyjadřuje podíl nákladů vynaložených na zaměstnance na jednotku tržeb z poskytnutí investičních služeb zákazníkům; 100*("Výsledovka ř. " 15) / ("Výsledovka ř. " 09)</t>
  </si>
  <si>
    <r>
      <t xml:space="preserve">Rentabilita aktiv - ROAA </t>
    </r>
    <r>
      <rPr>
        <sz val="8"/>
        <rFont val="Arial CE"/>
        <family val="2"/>
      </rPr>
      <t xml:space="preserve">  (Ebit / Aktiva celkem - průměrný stav)</t>
    </r>
  </si>
  <si>
    <r>
      <t>Rentabilita vlastního kapitálu - ROAE</t>
    </r>
    <r>
      <rPr>
        <sz val="8"/>
        <rFont val="Arial CE"/>
        <family val="2"/>
      </rPr>
      <t xml:space="preserve">   (Zisk po zd. / Vlastní kapitál - prům. stav)</t>
    </r>
  </si>
  <si>
    <t>(v 0,00 %)</t>
  </si>
  <si>
    <t>Měří efekt, který připadá na jednotku majetku zapojeného do podnikatelské činnosti; 100*("Výsledovka ř. " 27+30+03) /  PRŮMĚR ("Rozvaha - Aktiva ř." 27 Běžné období;"Rozvaha - Aktiva ř." 27 Minulé období)</t>
  </si>
  <si>
    <t>Vyjadřuje výnosnost kapitálu vloženého akcionáři; 100*("Výsledovka ř. " 32) / PRŮMĚR ("Rozvaha - Pasiva ř." 44+47+48+52+53+54+58+59 Běžné období;"Rozvaha - Pasiva ř." 44+47+48+52+53+54+58+59 Minulé období;)</t>
  </si>
  <si>
    <r>
      <t xml:space="preserve">Počet zaměstnanců </t>
    </r>
    <r>
      <rPr>
        <sz val="8"/>
        <rFont val="Arial CE"/>
        <family val="0"/>
      </rPr>
      <t>(průměrný přepočtený stav osob v období)</t>
    </r>
  </si>
  <si>
    <t>Průměrný přepočtený stav osob v období</t>
  </si>
  <si>
    <t>Zůstatek 1. 1. 2005</t>
  </si>
  <si>
    <t>Zůstatek 31. 12. 2005</t>
  </si>
  <si>
    <t>63999463</t>
  </si>
  <si>
    <t>ČSOB Asset Management, a.s., člen skupiny ČSOB</t>
  </si>
  <si>
    <t>Perlová 371/5</t>
  </si>
  <si>
    <t>Praha 1</t>
  </si>
  <si>
    <t>110 00</t>
  </si>
  <si>
    <t>www.csobam.cz</t>
  </si>
  <si>
    <t>222 045 445</t>
  </si>
  <si>
    <t>222 045 665</t>
  </si>
  <si>
    <t>Jana Marešová</t>
  </si>
  <si>
    <t>jana.maresova@csob.cz</t>
  </si>
  <si>
    <t>222 045 439</t>
  </si>
  <si>
    <t>Renata Jetmarová</t>
  </si>
  <si>
    <t>Ing. Jarmila Čermáková</t>
  </si>
  <si>
    <t>Ernst &amp; Young Audit &amp; Advisory, s.r.o., člen koncernu</t>
  </si>
  <si>
    <t>401</t>
  </si>
  <si>
    <t>Michaela Kubýová</t>
  </si>
  <si>
    <t>1810</t>
  </si>
  <si>
    <t>Zůstatek 1. 1. 2006</t>
  </si>
  <si>
    <t>Zůstatek 31. 12. 2006</t>
  </si>
  <si>
    <t>Podle našeho názoru jsou účetní informace uvedené ve výroční zprávě ve všech významných souvislostech v souladu s výše uvedenou účetní závěrkou.</t>
  </si>
  <si>
    <t>20. dubna 2007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</si>
</sst>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0.0000000000000000000"/>
    <numFmt numFmtId="207" formatCode="0.0%"/>
    <numFmt numFmtId="208" formatCode="#,##0_ ;[Red]\-#,##0\ 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19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12"/>
      <name val="Arial CE"/>
      <family val="2"/>
    </font>
    <font>
      <sz val="8"/>
      <color indexed="58"/>
      <name val="Arial CE"/>
      <family val="2"/>
    </font>
    <font>
      <b/>
      <sz val="10"/>
      <name val="Arial CE"/>
      <family val="2"/>
    </font>
    <font>
      <sz val="12"/>
      <color indexed="12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2"/>
    </font>
    <font>
      <b/>
      <sz val="12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0"/>
      <color indexed="22"/>
      <name val="Arial ce"/>
      <family val="2"/>
    </font>
    <font>
      <b/>
      <sz val="8"/>
      <color indexed="58"/>
      <name val="Arial CE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 applyProtection="1">
      <alignment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centerContinuous"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8" fillId="0" borderId="6" xfId="0" applyNumberFormat="1" applyFont="1" applyBorder="1" applyAlignment="1" applyProtection="1">
      <alignment/>
      <protection/>
    </xf>
    <xf numFmtId="0" fontId="2" fillId="0" borderId="7" xfId="0" applyFont="1" applyBorder="1" applyAlignment="1">
      <alignment/>
    </xf>
    <xf numFmtId="0" fontId="8" fillId="0" borderId="8" xfId="0" applyFont="1" applyBorder="1" applyAlignment="1">
      <alignment/>
    </xf>
    <xf numFmtId="14" fontId="8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0" fontId="3" fillId="0" borderId="0" xfId="24" applyNumberFormat="1" applyFont="1" applyAlignment="1">
      <alignment/>
    </xf>
    <xf numFmtId="10" fontId="3" fillId="0" borderId="0" xfId="24" applyNumberFormat="1" applyFont="1" applyFill="1" applyAlignment="1">
      <alignment/>
    </xf>
    <xf numFmtId="10" fontId="3" fillId="0" borderId="1" xfId="24" applyNumberFormat="1" applyFont="1" applyBorder="1" applyAlignment="1">
      <alignment/>
    </xf>
    <xf numFmtId="10" fontId="4" fillId="0" borderId="0" xfId="24" applyNumberFormat="1" applyFont="1" applyAlignment="1">
      <alignment/>
    </xf>
    <xf numFmtId="190" fontId="3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15" fillId="3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4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>
      <alignment vertical="center"/>
    </xf>
    <xf numFmtId="49" fontId="14" fillId="0" borderId="14" xfId="0" applyNumberFormat="1" applyFont="1" applyFill="1" applyBorder="1" applyAlignment="1" applyProtection="1">
      <alignment vertical="center" shrinkToFit="1"/>
      <protection locked="0"/>
    </xf>
    <xf numFmtId="0" fontId="0" fillId="3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>
      <alignment vertical="center"/>
    </xf>
    <xf numFmtId="49" fontId="0" fillId="0" borderId="15" xfId="0" applyNumberFormat="1" applyFont="1" applyFill="1" applyBorder="1" applyAlignment="1" applyProtection="1">
      <alignment vertical="center" shrinkToFit="1"/>
      <protection locked="0"/>
    </xf>
    <xf numFmtId="49" fontId="0" fillId="0" borderId="14" xfId="0" applyNumberFormat="1" applyFont="1" applyFill="1" applyBorder="1" applyAlignment="1" applyProtection="1">
      <alignment vertical="center" shrinkToFit="1"/>
      <protection locked="0"/>
    </xf>
    <xf numFmtId="0" fontId="3" fillId="3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vertical="center" shrinkToFit="1"/>
      <protection locked="0"/>
    </xf>
    <xf numFmtId="14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3" xfId="0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 shrinkToFit="1"/>
      <protection locked="0"/>
    </xf>
    <xf numFmtId="14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18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wrapText="1" indent="1"/>
    </xf>
    <xf numFmtId="14" fontId="3" fillId="0" borderId="0" xfId="0" applyNumberFormat="1" applyFont="1" applyFill="1" applyBorder="1" applyAlignment="1">
      <alignment horizontal="right" vertical="center" wrapText="1" indent="1"/>
    </xf>
    <xf numFmtId="0" fontId="3" fillId="0" borderId="0" xfId="0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left"/>
      <protection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19" xfId="0" applyNumberFormat="1" applyFont="1" applyFill="1" applyBorder="1" applyAlignment="1" applyProtection="1">
      <alignment vertical="center"/>
      <protection locked="0"/>
    </xf>
    <xf numFmtId="0" fontId="3" fillId="3" borderId="20" xfId="21" applyFont="1" applyFill="1" applyBorder="1" applyAlignment="1" applyProtection="1">
      <alignment horizontal="center" vertical="center" wrapText="1"/>
      <protection/>
    </xf>
    <xf numFmtId="0" fontId="3" fillId="3" borderId="21" xfId="21" applyFont="1" applyFill="1" applyBorder="1" applyAlignment="1" applyProtection="1">
      <alignment horizontal="center" vertical="center" wrapText="1"/>
      <protection/>
    </xf>
    <xf numFmtId="0" fontId="3" fillId="3" borderId="22" xfId="21" applyFont="1" applyFill="1" applyBorder="1" applyAlignment="1" applyProtection="1">
      <alignment horizontal="center" vertical="center" wrapText="1"/>
      <protection/>
    </xf>
    <xf numFmtId="0" fontId="3" fillId="3" borderId="23" xfId="21" applyFont="1" applyFill="1" applyBorder="1" applyAlignment="1" applyProtection="1">
      <alignment horizontal="center" vertical="center" wrapText="1"/>
      <protection/>
    </xf>
    <xf numFmtId="3" fontId="3" fillId="2" borderId="24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Border="1" applyAlignment="1" applyProtection="1">
      <alignment vertical="center"/>
      <protection locked="0"/>
    </xf>
    <xf numFmtId="3" fontId="3" fillId="3" borderId="25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" borderId="26" xfId="0" applyFont="1" applyFill="1" applyBorder="1" applyAlignment="1" applyProtection="1">
      <alignment vertical="center"/>
      <protection/>
    </xf>
    <xf numFmtId="0" fontId="3" fillId="3" borderId="24" xfId="0" applyFont="1" applyFill="1" applyBorder="1" applyAlignment="1" applyProtection="1">
      <alignment vertical="center"/>
      <protection/>
    </xf>
    <xf numFmtId="180" fontId="3" fillId="3" borderId="24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3" borderId="27" xfId="0" applyFont="1" applyFill="1" applyBorder="1" applyAlignment="1" applyProtection="1">
      <alignment vertical="center"/>
      <protection/>
    </xf>
    <xf numFmtId="0" fontId="3" fillId="3" borderId="21" xfId="0" applyFont="1" applyFill="1" applyBorder="1" applyAlignment="1" applyProtection="1">
      <alignment vertical="center" wrapText="1"/>
      <protection/>
    </xf>
    <xf numFmtId="180" fontId="3" fillId="3" borderId="21" xfId="0" applyNumberFormat="1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180" fontId="3" fillId="3" borderId="2" xfId="0" applyNumberFormat="1" applyFont="1" applyFill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3" fillId="3" borderId="19" xfId="0" applyFont="1" applyFill="1" applyBorder="1" applyAlignment="1" applyProtection="1">
      <alignment vertical="center"/>
      <protection/>
    </xf>
    <xf numFmtId="180" fontId="3" fillId="3" borderId="19" xfId="0" applyNumberFormat="1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vertical="center"/>
      <protection/>
    </xf>
    <xf numFmtId="0" fontId="3" fillId="3" borderId="28" xfId="0" applyFont="1" applyFill="1" applyBorder="1" applyAlignment="1" applyProtection="1">
      <alignment vertical="center"/>
      <protection/>
    </xf>
    <xf numFmtId="0" fontId="3" fillId="3" borderId="22" xfId="0" applyFont="1" applyFill="1" applyBorder="1" applyAlignment="1" applyProtection="1">
      <alignment vertical="center"/>
      <protection/>
    </xf>
    <xf numFmtId="180" fontId="3" fillId="3" borderId="22" xfId="0" applyNumberFormat="1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3" fillId="3" borderId="25" xfId="0" applyFont="1" applyFill="1" applyBorder="1" applyAlignment="1" applyProtection="1">
      <alignment vertical="center"/>
      <protection/>
    </xf>
    <xf numFmtId="180" fontId="3" fillId="3" borderId="25" xfId="0" applyNumberFormat="1" applyFont="1" applyFill="1" applyBorder="1" applyAlignment="1" applyProtection="1">
      <alignment horizontal="center" vertical="center"/>
      <protection/>
    </xf>
    <xf numFmtId="3" fontId="3" fillId="3" borderId="19" xfId="0" applyNumberFormat="1" applyFont="1" applyFill="1" applyBorder="1" applyAlignment="1" applyProtection="1">
      <alignment vertical="center"/>
      <protection/>
    </xf>
    <xf numFmtId="3" fontId="3" fillId="3" borderId="24" xfId="0" applyNumberFormat="1" applyFont="1" applyFill="1" applyBorder="1" applyAlignment="1" applyProtection="1">
      <alignment vertical="center"/>
      <protection/>
    </xf>
    <xf numFmtId="0" fontId="3" fillId="3" borderId="29" xfId="22" applyFill="1" applyBorder="1" applyAlignment="1" applyProtection="1">
      <alignment horizontal="center" vertical="center" wrapText="1"/>
      <protection/>
    </xf>
    <xf numFmtId="3" fontId="3" fillId="2" borderId="19" xfId="0" applyNumberFormat="1" applyFont="1" applyFill="1" applyBorder="1" applyAlignment="1" applyProtection="1">
      <alignment/>
      <protection locked="0"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4" fillId="3" borderId="21" xfId="0" applyNumberFormat="1" applyFont="1" applyFill="1" applyBorder="1" applyAlignment="1" applyProtection="1">
      <alignment/>
      <protection/>
    </xf>
    <xf numFmtId="3" fontId="4" fillId="3" borderId="25" xfId="0" applyNumberFormat="1" applyFont="1" applyFill="1" applyBorder="1" applyAlignment="1" applyProtection="1">
      <alignment/>
      <protection/>
    </xf>
    <xf numFmtId="3" fontId="4" fillId="3" borderId="21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3" borderId="21" xfId="0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/>
      <protection/>
    </xf>
    <xf numFmtId="0" fontId="3" fillId="3" borderId="22" xfId="0" applyFont="1" applyFill="1" applyBorder="1" applyAlignment="1" applyProtection="1">
      <alignment/>
      <protection/>
    </xf>
    <xf numFmtId="0" fontId="3" fillId="3" borderId="30" xfId="0" applyFont="1" applyFill="1" applyBorder="1" applyAlignment="1" applyProtection="1">
      <alignment/>
      <protection/>
    </xf>
    <xf numFmtId="0" fontId="3" fillId="3" borderId="31" xfId="0" applyFont="1" applyFill="1" applyBorder="1" applyAlignment="1" applyProtection="1">
      <alignment/>
      <protection/>
    </xf>
    <xf numFmtId="0" fontId="3" fillId="3" borderId="32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3" fillId="3" borderId="2" xfId="0" applyFont="1" applyFill="1" applyBorder="1" applyAlignment="1" applyProtection="1">
      <alignment wrapText="1"/>
      <protection/>
    </xf>
    <xf numFmtId="0" fontId="3" fillId="3" borderId="25" xfId="0" applyFont="1" applyFill="1" applyBorder="1" applyAlignment="1" applyProtection="1">
      <alignment/>
      <protection/>
    </xf>
    <xf numFmtId="0" fontId="3" fillId="3" borderId="23" xfId="0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 wrapText="1"/>
      <protection/>
    </xf>
    <xf numFmtId="180" fontId="0" fillId="0" borderId="0" xfId="0" applyNumberForma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" fontId="3" fillId="3" borderId="19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 locked="0"/>
    </xf>
    <xf numFmtId="0" fontId="4" fillId="3" borderId="33" xfId="0" applyFont="1" applyFill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3" fontId="3" fillId="3" borderId="29" xfId="0" applyNumberFormat="1" applyFont="1" applyFill="1" applyBorder="1" applyAlignment="1" applyProtection="1">
      <alignment/>
      <protection/>
    </xf>
    <xf numFmtId="3" fontId="4" fillId="2" borderId="2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" borderId="28" xfId="0" applyFont="1" applyFill="1" applyBorder="1" applyAlignment="1" applyProtection="1">
      <alignment/>
      <protection/>
    </xf>
    <xf numFmtId="181" fontId="3" fillId="3" borderId="2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/>
      <protection/>
    </xf>
    <xf numFmtId="0" fontId="3" fillId="3" borderId="5" xfId="0" applyFont="1" applyFill="1" applyBorder="1" applyAlignment="1" applyProtection="1">
      <alignment/>
      <protection/>
    </xf>
    <xf numFmtId="181" fontId="3" fillId="3" borderId="2" xfId="0" applyNumberFormat="1" applyFont="1" applyFill="1" applyBorder="1" applyAlignment="1" applyProtection="1">
      <alignment horizontal="center"/>
      <protection/>
    </xf>
    <xf numFmtId="0" fontId="3" fillId="3" borderId="34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/>
      <protection/>
    </xf>
    <xf numFmtId="0" fontId="3" fillId="3" borderId="7" xfId="0" applyFont="1" applyFill="1" applyBorder="1" applyAlignment="1" applyProtection="1">
      <alignment vertical="top"/>
      <protection/>
    </xf>
    <xf numFmtId="0" fontId="3" fillId="3" borderId="9" xfId="0" applyFont="1" applyFill="1" applyBorder="1" applyAlignment="1" applyProtection="1">
      <alignment/>
      <protection/>
    </xf>
    <xf numFmtId="181" fontId="3" fillId="3" borderId="19" xfId="0" applyNumberFormat="1" applyFont="1" applyFill="1" applyBorder="1" applyAlignment="1" applyProtection="1">
      <alignment horizontal="center"/>
      <protection/>
    </xf>
    <xf numFmtId="3" fontId="3" fillId="0" borderId="2" xfId="0" applyNumberFormat="1" applyFont="1" applyFill="1" applyBorder="1" applyAlignment="1" applyProtection="1">
      <alignment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14" fontId="0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NumberFormat="1" applyFont="1" applyAlignment="1">
      <alignment/>
    </xf>
    <xf numFmtId="3" fontId="3" fillId="2" borderId="25" xfId="0" applyNumberFormat="1" applyFont="1" applyFill="1" applyBorder="1" applyAlignment="1" applyProtection="1">
      <alignment vertical="center"/>
      <protection/>
    </xf>
    <xf numFmtId="3" fontId="4" fillId="3" borderId="29" xfId="0" applyNumberFormat="1" applyFont="1" applyFill="1" applyBorder="1" applyAlignment="1" applyProtection="1">
      <alignment/>
      <protection/>
    </xf>
    <xf numFmtId="0" fontId="13" fillId="3" borderId="36" xfId="0" applyFont="1" applyFill="1" applyBorder="1" applyAlignment="1" applyProtection="1">
      <alignment horizontal="right" vertical="center"/>
      <protection/>
    </xf>
    <xf numFmtId="0" fontId="0" fillId="3" borderId="36" xfId="0" applyFont="1" applyFill="1" applyBorder="1" applyAlignment="1" applyProtection="1">
      <alignment horizontal="right" vertical="center"/>
      <protection/>
    </xf>
    <xf numFmtId="0" fontId="0" fillId="3" borderId="36" xfId="0" applyNumberFormat="1" applyFont="1" applyFill="1" applyBorder="1" applyAlignment="1" applyProtection="1">
      <alignment horizontal="right" vertical="center" wrapText="1" indent="1" shrinkToFit="1"/>
      <protection/>
    </xf>
    <xf numFmtId="0" fontId="0" fillId="3" borderId="37" xfId="0" applyNumberFormat="1" applyFont="1" applyFill="1" applyBorder="1" applyAlignment="1" applyProtection="1">
      <alignment horizontal="right" vertical="center"/>
      <protection/>
    </xf>
    <xf numFmtId="0" fontId="3" fillId="3" borderId="38" xfId="0" applyFont="1" applyFill="1" applyBorder="1" applyAlignment="1" applyProtection="1">
      <alignment vertical="center"/>
      <protection/>
    </xf>
    <xf numFmtId="3" fontId="3" fillId="3" borderId="39" xfId="0" applyNumberFormat="1" applyFont="1" applyFill="1" applyBorder="1" applyAlignment="1" applyProtection="1">
      <alignment vertical="center"/>
      <protection/>
    </xf>
    <xf numFmtId="0" fontId="3" fillId="3" borderId="34" xfId="0" applyFont="1" applyFill="1" applyBorder="1" applyAlignment="1" applyProtection="1">
      <alignment vertical="center"/>
      <protection/>
    </xf>
    <xf numFmtId="0" fontId="3" fillId="3" borderId="23" xfId="0" applyFont="1" applyFill="1" applyBorder="1" applyAlignment="1" applyProtection="1">
      <alignment vertical="center"/>
      <protection/>
    </xf>
    <xf numFmtId="180" fontId="3" fillId="3" borderId="23" xfId="0" applyNumberFormat="1" applyFont="1" applyFill="1" applyBorder="1" applyAlignment="1" applyProtection="1">
      <alignment horizontal="center" vertical="center"/>
      <protection/>
    </xf>
    <xf numFmtId="3" fontId="3" fillId="2" borderId="23" xfId="0" applyNumberFormat="1" applyFont="1" applyFill="1" applyBorder="1" applyAlignment="1" applyProtection="1">
      <alignment vertical="center"/>
      <protection/>
    </xf>
    <xf numFmtId="3" fontId="3" fillId="3" borderId="23" xfId="0" applyNumberFormat="1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180" fontId="3" fillId="3" borderId="29" xfId="0" applyNumberFormat="1" applyFont="1" applyFill="1" applyBorder="1" applyAlignment="1" applyProtection="1">
      <alignment horizontal="center" vertical="center"/>
      <protection/>
    </xf>
    <xf numFmtId="3" fontId="3" fillId="3" borderId="29" xfId="0" applyNumberFormat="1" applyFont="1" applyFill="1" applyBorder="1" applyAlignment="1" applyProtection="1">
      <alignment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3" fontId="4" fillId="3" borderId="29" xfId="0" applyNumberFormat="1" applyFont="1" applyFill="1" applyBorder="1" applyAlignment="1" applyProtection="1">
      <alignment vertical="center"/>
      <protection/>
    </xf>
    <xf numFmtId="3" fontId="4" fillId="3" borderId="21" xfId="0" applyNumberFormat="1" applyFont="1" applyFill="1" applyBorder="1" applyAlignment="1" applyProtection="1">
      <alignment vertical="center"/>
      <protection/>
    </xf>
    <xf numFmtId="3" fontId="4" fillId="3" borderId="22" xfId="0" applyNumberFormat="1" applyFont="1" applyFill="1" applyBorder="1" applyAlignment="1" applyProtection="1">
      <alignment vertical="center"/>
      <protection/>
    </xf>
    <xf numFmtId="3" fontId="4" fillId="3" borderId="25" xfId="0" applyNumberFormat="1" applyFont="1" applyFill="1" applyBorder="1" applyAlignment="1" applyProtection="1">
      <alignment vertical="center"/>
      <protection/>
    </xf>
    <xf numFmtId="3" fontId="4" fillId="3" borderId="2" xfId="0" applyNumberFormat="1" applyFont="1" applyFill="1" applyBorder="1" applyAlignment="1" applyProtection="1">
      <alignment vertical="center"/>
      <protection/>
    </xf>
    <xf numFmtId="3" fontId="4" fillId="3" borderId="23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2" borderId="25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0" fontId="3" fillId="3" borderId="29" xfId="22" applyFont="1" applyFill="1" applyBorder="1" applyAlignment="1" applyProtection="1">
      <alignment horizontal="center" wrapText="1"/>
      <protection/>
    </xf>
    <xf numFmtId="180" fontId="3" fillId="3" borderId="21" xfId="0" applyNumberFormat="1" applyFont="1" applyFill="1" applyBorder="1" applyAlignment="1" applyProtection="1">
      <alignment horizontal="center"/>
      <protection/>
    </xf>
    <xf numFmtId="180" fontId="3" fillId="3" borderId="2" xfId="0" applyNumberFormat="1" applyFont="1" applyFill="1" applyBorder="1" applyAlignment="1" applyProtection="1">
      <alignment horizontal="center"/>
      <protection/>
    </xf>
    <xf numFmtId="180" fontId="3" fillId="3" borderId="19" xfId="0" applyNumberFormat="1" applyFont="1" applyFill="1" applyBorder="1" applyAlignment="1" applyProtection="1">
      <alignment horizontal="center"/>
      <protection/>
    </xf>
    <xf numFmtId="180" fontId="3" fillId="3" borderId="29" xfId="0" applyNumberFormat="1" applyFont="1" applyFill="1" applyBorder="1" applyAlignment="1" applyProtection="1">
      <alignment horizontal="center"/>
      <protection/>
    </xf>
    <xf numFmtId="180" fontId="3" fillId="3" borderId="22" xfId="0" applyNumberFormat="1" applyFont="1" applyFill="1" applyBorder="1" applyAlignment="1" applyProtection="1">
      <alignment horizontal="center"/>
      <protection/>
    </xf>
    <xf numFmtId="180" fontId="3" fillId="3" borderId="24" xfId="0" applyNumberFormat="1" applyFont="1" applyFill="1" applyBorder="1" applyAlignment="1" applyProtection="1">
      <alignment horizontal="center"/>
      <protection/>
    </xf>
    <xf numFmtId="180" fontId="3" fillId="3" borderId="25" xfId="0" applyNumberFormat="1" applyFont="1" applyFill="1" applyBorder="1" applyAlignment="1" applyProtection="1">
      <alignment horizontal="center"/>
      <protection/>
    </xf>
    <xf numFmtId="180" fontId="3" fillId="3" borderId="23" xfId="0" applyNumberFormat="1" applyFont="1" applyFill="1" applyBorder="1" applyAlignment="1" applyProtection="1">
      <alignment horizontal="center"/>
      <protection/>
    </xf>
    <xf numFmtId="0" fontId="3" fillId="3" borderId="19" xfId="0" applyFont="1" applyFill="1" applyBorder="1" applyAlignment="1" applyProtection="1">
      <alignment horizontal="center"/>
      <protection/>
    </xf>
    <xf numFmtId="49" fontId="3" fillId="3" borderId="3" xfId="22" applyNumberFormat="1" applyFont="1" applyFill="1" applyBorder="1" applyAlignment="1" applyProtection="1">
      <alignment horizontal="left" wrapText="1"/>
      <protection/>
    </xf>
    <xf numFmtId="0" fontId="3" fillId="3" borderId="26" xfId="0" applyFont="1" applyFill="1" applyBorder="1" applyAlignment="1" applyProtection="1">
      <alignment/>
      <protection/>
    </xf>
    <xf numFmtId="0" fontId="3" fillId="3" borderId="40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/>
      <protection/>
    </xf>
    <xf numFmtId="0" fontId="3" fillId="3" borderId="28" xfId="0" applyFont="1" applyFill="1" applyBorder="1" applyAlignment="1" applyProtection="1">
      <alignment vertical="top"/>
      <protection/>
    </xf>
    <xf numFmtId="0" fontId="3" fillId="3" borderId="3" xfId="0" applyFont="1" applyFill="1" applyBorder="1" applyAlignment="1" applyProtection="1">
      <alignment vertical="top"/>
      <protection/>
    </xf>
    <xf numFmtId="0" fontId="3" fillId="3" borderId="27" xfId="0" applyFont="1" applyFill="1" applyBorder="1" applyAlignment="1" applyProtection="1">
      <alignment/>
      <protection/>
    </xf>
    <xf numFmtId="3" fontId="4" fillId="2" borderId="22" xfId="0" applyNumberFormat="1" applyFont="1" applyFill="1" applyBorder="1" applyAlignment="1" applyProtection="1">
      <alignment/>
      <protection locked="0"/>
    </xf>
    <xf numFmtId="3" fontId="4" fillId="2" borderId="29" xfId="0" applyNumberFormat="1" applyFont="1" applyFill="1" applyBorder="1" applyAlignment="1" applyProtection="1">
      <alignment/>
      <protection locked="0"/>
    </xf>
    <xf numFmtId="0" fontId="3" fillId="3" borderId="29" xfId="0" applyFont="1" applyFill="1" applyBorder="1" applyAlignment="1" applyProtection="1">
      <alignment horizontal="center"/>
      <protection/>
    </xf>
    <xf numFmtId="181" fontId="3" fillId="3" borderId="21" xfId="0" applyNumberFormat="1" applyFont="1" applyFill="1" applyBorder="1" applyAlignment="1" applyProtection="1">
      <alignment horizontal="center"/>
      <protection/>
    </xf>
    <xf numFmtId="3" fontId="3" fillId="2" borderId="21" xfId="0" applyNumberFormat="1" applyFont="1" applyFill="1" applyBorder="1" applyAlignment="1" applyProtection="1">
      <alignment/>
      <protection locked="0"/>
    </xf>
    <xf numFmtId="3" fontId="3" fillId="2" borderId="19" xfId="0" applyNumberFormat="1" applyFont="1" applyFill="1" applyBorder="1" applyAlignment="1" applyProtection="1">
      <alignment/>
      <protection locked="0"/>
    </xf>
    <xf numFmtId="0" fontId="3" fillId="3" borderId="40" xfId="0" applyFont="1" applyFill="1" applyBorder="1" applyAlignment="1" applyProtection="1">
      <alignment vertical="center"/>
      <protection/>
    </xf>
    <xf numFmtId="181" fontId="3" fillId="3" borderId="29" xfId="0" applyNumberFormat="1" applyFont="1" applyFill="1" applyBorder="1" applyAlignment="1" applyProtection="1">
      <alignment horizontal="center"/>
      <protection/>
    </xf>
    <xf numFmtId="3" fontId="3" fillId="2" borderId="29" xfId="0" applyNumberFormat="1" applyFont="1" applyFill="1" applyBorder="1" applyAlignment="1" applyProtection="1">
      <alignment/>
      <protection locked="0"/>
    </xf>
    <xf numFmtId="3" fontId="4" fillId="3" borderId="21" xfId="0" applyNumberFormat="1" applyFont="1" applyFill="1" applyBorder="1" applyAlignment="1" applyProtection="1">
      <alignment/>
      <protection/>
    </xf>
    <xf numFmtId="3" fontId="4" fillId="2" borderId="25" xfId="0" applyNumberFormat="1" applyFont="1" applyFill="1" applyBorder="1" applyAlignment="1" applyProtection="1">
      <alignment/>
      <protection/>
    </xf>
    <xf numFmtId="3" fontId="4" fillId="3" borderId="29" xfId="0" applyNumberFormat="1" applyFont="1" applyFill="1" applyBorder="1" applyAlignment="1" applyProtection="1">
      <alignment/>
      <protection/>
    </xf>
    <xf numFmtId="0" fontId="3" fillId="3" borderId="27" xfId="0" applyFont="1" applyFill="1" applyBorder="1" applyAlignment="1" applyProtection="1">
      <alignment vertical="top"/>
      <protection/>
    </xf>
    <xf numFmtId="0" fontId="3" fillId="3" borderId="21" xfId="0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4" fillId="2" borderId="21" xfId="0" applyNumberFormat="1" applyFont="1" applyFill="1" applyBorder="1" applyAlignment="1" applyProtection="1">
      <alignment/>
      <protection locked="0"/>
    </xf>
    <xf numFmtId="3" fontId="4" fillId="2" borderId="25" xfId="0" applyNumberFormat="1" applyFont="1" applyFill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>
      <alignment/>
      <protection/>
    </xf>
    <xf numFmtId="3" fontId="4" fillId="3" borderId="21" xfId="0" applyNumberFormat="1" applyFont="1" applyFill="1" applyBorder="1" applyAlignment="1" applyProtection="1">
      <alignment/>
      <protection/>
    </xf>
    <xf numFmtId="3" fontId="3" fillId="2" borderId="25" xfId="0" applyNumberFormat="1" applyFont="1" applyFill="1" applyBorder="1" applyAlignment="1" applyProtection="1">
      <alignment/>
      <protection/>
    </xf>
    <xf numFmtId="0" fontId="3" fillId="3" borderId="29" xfId="0" applyFont="1" applyFill="1" applyBorder="1" applyAlignment="1" applyProtection="1">
      <alignment/>
      <protection/>
    </xf>
    <xf numFmtId="0" fontId="3" fillId="3" borderId="19" xfId="23" applyFont="1" applyFill="1" applyBorder="1" applyAlignment="1" applyProtection="1">
      <alignment horizontal="center" wrapText="1"/>
      <protection/>
    </xf>
    <xf numFmtId="3" fontId="4" fillId="3" borderId="21" xfId="0" applyNumberFormat="1" applyFont="1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/>
      <protection locked="0"/>
    </xf>
    <xf numFmtId="0" fontId="4" fillId="0" borderId="0" xfId="20" applyFont="1" applyBorder="1" applyProtection="1">
      <alignment/>
      <protection/>
    </xf>
    <xf numFmtId="0" fontId="4" fillId="3" borderId="3" xfId="20" applyFont="1" applyFill="1" applyBorder="1" applyProtection="1">
      <alignment/>
      <protection/>
    </xf>
    <xf numFmtId="0" fontId="4" fillId="3" borderId="29" xfId="20" applyFont="1" applyFill="1" applyBorder="1" applyProtection="1">
      <alignment/>
      <protection/>
    </xf>
    <xf numFmtId="0" fontId="4" fillId="3" borderId="41" xfId="20" applyFont="1" applyFill="1" applyBorder="1" applyProtection="1">
      <alignment/>
      <protection/>
    </xf>
    <xf numFmtId="0" fontId="4" fillId="3" borderId="17" xfId="20" applyFont="1" applyFill="1" applyBorder="1" applyProtection="1">
      <alignment/>
      <protection/>
    </xf>
    <xf numFmtId="208" fontId="4" fillId="3" borderId="29" xfId="20" applyNumberFormat="1" applyFont="1" applyFill="1" applyBorder="1" applyAlignment="1" applyProtection="1">
      <alignment horizontal="right" wrapText="1"/>
      <protection locked="0"/>
    </xf>
    <xf numFmtId="208" fontId="4" fillId="3" borderId="29" xfId="20" applyNumberFormat="1" applyFont="1" applyFill="1" applyBorder="1" applyAlignment="1" applyProtection="1">
      <alignment horizontal="right"/>
      <protection locked="0"/>
    </xf>
    <xf numFmtId="208" fontId="4" fillId="3" borderId="42" xfId="20" applyNumberFormat="1" applyFont="1" applyFill="1" applyBorder="1" applyAlignment="1" applyProtection="1">
      <alignment horizontal="right"/>
      <protection locked="0"/>
    </xf>
    <xf numFmtId="208" fontId="17" fillId="3" borderId="29" xfId="20" applyNumberFormat="1" applyFont="1" applyFill="1" applyBorder="1" applyProtection="1">
      <alignment/>
      <protection locked="0"/>
    </xf>
    <xf numFmtId="0" fontId="3" fillId="3" borderId="12" xfId="20" applyFont="1" applyFill="1" applyBorder="1" applyProtection="1">
      <alignment/>
      <protection/>
    </xf>
    <xf numFmtId="208" fontId="5" fillId="0" borderId="21" xfId="20" applyNumberFormat="1" applyFont="1" applyFill="1" applyBorder="1" applyProtection="1">
      <alignment/>
      <protection locked="0"/>
    </xf>
    <xf numFmtId="208" fontId="3" fillId="0" borderId="21" xfId="20" applyNumberFormat="1" applyFont="1" applyFill="1" applyBorder="1" applyProtection="1">
      <alignment/>
      <protection locked="0"/>
    </xf>
    <xf numFmtId="208" fontId="3" fillId="0" borderId="43" xfId="20" applyNumberFormat="1" applyFont="1" applyFill="1" applyBorder="1" applyProtection="1">
      <alignment/>
      <protection locked="0"/>
    </xf>
    <xf numFmtId="208" fontId="3" fillId="0" borderId="44" xfId="0" applyNumberFormat="1" applyFont="1" applyBorder="1" applyAlignment="1">
      <alignment/>
    </xf>
    <xf numFmtId="0" fontId="3" fillId="3" borderId="15" xfId="20" applyFont="1" applyFill="1" applyBorder="1" applyProtection="1">
      <alignment/>
      <protection/>
    </xf>
    <xf numFmtId="208" fontId="6" fillId="0" borderId="2" xfId="20" applyNumberFormat="1" applyFont="1" applyFill="1" applyBorder="1" applyProtection="1">
      <alignment/>
      <protection locked="0"/>
    </xf>
    <xf numFmtId="208" fontId="3" fillId="0" borderId="2" xfId="20" applyNumberFormat="1" applyFont="1" applyFill="1" applyBorder="1" applyProtection="1">
      <alignment/>
      <protection locked="0"/>
    </xf>
    <xf numFmtId="208" fontId="3" fillId="0" borderId="44" xfId="20" applyNumberFormat="1" applyFont="1" applyFill="1" applyBorder="1" applyProtection="1">
      <alignment/>
      <protection locked="0"/>
    </xf>
    <xf numFmtId="208" fontId="5" fillId="0" borderId="2" xfId="20" applyNumberFormat="1" applyFont="1" applyFill="1" applyBorder="1" applyProtection="1">
      <alignment/>
      <protection locked="0"/>
    </xf>
    <xf numFmtId="0" fontId="3" fillId="3" borderId="14" xfId="20" applyFont="1" applyFill="1" applyBorder="1" applyAlignment="1" applyProtection="1">
      <alignment wrapText="1"/>
      <protection/>
    </xf>
    <xf numFmtId="208" fontId="5" fillId="0" borderId="19" xfId="20" applyNumberFormat="1" applyFont="1" applyFill="1" applyBorder="1" applyProtection="1">
      <alignment/>
      <protection locked="0"/>
    </xf>
    <xf numFmtId="208" fontId="3" fillId="0" borderId="19" xfId="20" applyNumberFormat="1" applyFont="1" applyFill="1" applyBorder="1" applyProtection="1">
      <alignment/>
      <protection locked="0"/>
    </xf>
    <xf numFmtId="208" fontId="3" fillId="0" borderId="45" xfId="20" applyNumberFormat="1" applyFont="1" applyFill="1" applyBorder="1" applyProtection="1">
      <alignment/>
      <protection locked="0"/>
    </xf>
    <xf numFmtId="0" fontId="4" fillId="3" borderId="46" xfId="20" applyFont="1" applyFill="1" applyBorder="1" applyProtection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47" xfId="0" applyFont="1" applyFill="1" applyBorder="1" applyAlignment="1">
      <alignment/>
    </xf>
    <xf numFmtId="0" fontId="4" fillId="3" borderId="26" xfId="0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40" xfId="0" applyFont="1" applyFill="1" applyBorder="1" applyAlignment="1">
      <alignment/>
    </xf>
    <xf numFmtId="0" fontId="3" fillId="3" borderId="48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3" borderId="24" xfId="0" applyFont="1" applyFill="1" applyBorder="1" applyAlignment="1">
      <alignment/>
    </xf>
    <xf numFmtId="0" fontId="3" fillId="3" borderId="3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3" fillId="3" borderId="27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0" borderId="4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3" borderId="26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3" borderId="39" xfId="0" applyFont="1" applyFill="1" applyBorder="1" applyAlignment="1" applyProtection="1">
      <alignment wrapText="1"/>
      <protection/>
    </xf>
    <xf numFmtId="0" fontId="3" fillId="3" borderId="36" xfId="0" applyFont="1" applyFill="1" applyBorder="1" applyAlignment="1">
      <alignment/>
    </xf>
    <xf numFmtId="0" fontId="4" fillId="3" borderId="22" xfId="22" applyFont="1" applyFill="1" applyBorder="1" applyAlignment="1" applyProtection="1">
      <alignment horizontal="center" wrapText="1"/>
      <protection/>
    </xf>
    <xf numFmtId="0" fontId="3" fillId="0" borderId="8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/>
    </xf>
    <xf numFmtId="0" fontId="3" fillId="0" borderId="50" xfId="0" applyFont="1" applyBorder="1" applyAlignment="1">
      <alignment horizontal="left" vertical="top" wrapText="1"/>
    </xf>
    <xf numFmtId="49" fontId="10" fillId="0" borderId="15" xfId="17" applyNumberFormat="1" applyFill="1" applyBorder="1" applyAlignment="1" applyProtection="1">
      <alignment horizontal="left" vertical="center" shrinkToFit="1"/>
      <protection locked="0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10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2" fontId="3" fillId="0" borderId="2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3" fillId="0" borderId="2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justify"/>
    </xf>
    <xf numFmtId="0" fontId="14" fillId="3" borderId="36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0" fontId="13" fillId="0" borderId="38" xfId="0" applyFont="1" applyFill="1" applyBorder="1" applyAlignment="1" applyProtection="1">
      <alignment horizontal="center" vertical="center" wrapText="1"/>
      <protection/>
    </xf>
    <xf numFmtId="0" fontId="14" fillId="3" borderId="51" xfId="0" applyFont="1" applyFill="1" applyBorder="1" applyAlignment="1" applyProtection="1">
      <alignment horizontal="center" wrapText="1"/>
      <protection/>
    </xf>
    <xf numFmtId="0" fontId="14" fillId="3" borderId="52" xfId="0" applyFont="1" applyFill="1" applyBorder="1" applyAlignment="1" applyProtection="1">
      <alignment horizontal="center" wrapText="1"/>
      <protection/>
    </xf>
    <xf numFmtId="0" fontId="14" fillId="3" borderId="36" xfId="0" applyFont="1" applyFill="1" applyBorder="1" applyAlignment="1" applyProtection="1">
      <alignment horizontal="center" wrapText="1"/>
      <protection/>
    </xf>
    <xf numFmtId="0" fontId="14" fillId="3" borderId="0" xfId="0" applyFont="1" applyFill="1" applyBorder="1" applyAlignment="1" applyProtection="1">
      <alignment horizontal="center" wrapText="1"/>
      <protection/>
    </xf>
    <xf numFmtId="49" fontId="3" fillId="3" borderId="26" xfId="21" applyNumberFormat="1" applyFont="1" applyFill="1" applyBorder="1" applyAlignment="1" applyProtection="1">
      <alignment horizontal="center" wrapText="1"/>
      <protection/>
    </xf>
    <xf numFmtId="49" fontId="3" fillId="3" borderId="40" xfId="21" applyNumberFormat="1" applyFont="1" applyFill="1" applyBorder="1" applyAlignment="1" applyProtection="1">
      <alignment horizontal="center" wrapText="1"/>
      <protection/>
    </xf>
    <xf numFmtId="14" fontId="3" fillId="0" borderId="0" xfId="0" applyNumberFormat="1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3" fillId="3" borderId="24" xfId="21" applyFont="1" applyFill="1" applyBorder="1" applyAlignment="1" applyProtection="1">
      <alignment horizontal="center" wrapText="1"/>
      <protection/>
    </xf>
    <xf numFmtId="0" fontId="3" fillId="3" borderId="39" xfId="21" applyFont="1" applyFill="1" applyBorder="1" applyAlignment="1" applyProtection="1">
      <alignment horizontal="center" wrapText="1"/>
      <protection/>
    </xf>
    <xf numFmtId="0" fontId="3" fillId="3" borderId="43" xfId="21" applyFont="1" applyFill="1" applyBorder="1" applyAlignment="1" applyProtection="1">
      <alignment horizontal="center" vertical="center" wrapText="1"/>
      <protection/>
    </xf>
    <xf numFmtId="0" fontId="3" fillId="3" borderId="33" xfId="21" applyFont="1" applyFill="1" applyBorder="1" applyAlignment="1" applyProtection="1">
      <alignment horizontal="center" vertical="center" wrapText="1"/>
      <protection/>
    </xf>
    <xf numFmtId="0" fontId="3" fillId="3" borderId="30" xfId="2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left"/>
      <protection/>
    </xf>
    <xf numFmtId="14" fontId="3" fillId="0" borderId="0" xfId="0" applyNumberFormat="1" applyFont="1" applyAlignment="1" applyProtection="1">
      <alignment vertical="top" wrapText="1"/>
      <protection/>
    </xf>
    <xf numFmtId="0" fontId="3" fillId="0" borderId="0" xfId="0" applyNumberFormat="1" applyFont="1" applyAlignment="1" applyProtection="1">
      <alignment horizontal="left" vertical="top" wrapText="1"/>
      <protection/>
    </xf>
    <xf numFmtId="49" fontId="3" fillId="3" borderId="26" xfId="23" applyNumberFormat="1" applyFont="1" applyFill="1" applyBorder="1" applyAlignment="1" applyProtection="1">
      <alignment horizontal="center" wrapText="1"/>
      <protection/>
    </xf>
    <xf numFmtId="49" fontId="3" fillId="3" borderId="40" xfId="23" applyNumberFormat="1" applyFont="1" applyFill="1" applyBorder="1" applyAlignment="1" applyProtection="1">
      <alignment horizontal="center" wrapText="1"/>
      <protection/>
    </xf>
    <xf numFmtId="0" fontId="3" fillId="3" borderId="21" xfId="23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2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List1" xfId="20"/>
    <cellStyle name="normální_Rozvaha - Aktiva" xfId="21"/>
    <cellStyle name="normální_Rozvaha - Pasiva" xfId="22"/>
    <cellStyle name="normální_Výsledovka" xfId="23"/>
    <cellStyle name="Percent" xfId="24"/>
    <cellStyle name="Sledovaný hypertextový odkaz" xfId="25"/>
  </cellStyles>
  <dxfs count="1">
    <dxf>
      <font>
        <color rgb="FFC0C0C0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obam.cz/" TargetMode="External" /><Relationship Id="rId2" Type="http://schemas.openxmlformats.org/officeDocument/2006/relationships/hyperlink" Target="mailto:jana.maresova@csob.cz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tabSelected="1" workbookViewId="0" topLeftCell="A1">
      <selection activeCell="B9" sqref="B9"/>
    </sheetView>
  </sheetViews>
  <sheetFormatPr defaultColWidth="9.00390625" defaultRowHeight="18" customHeight="1"/>
  <cols>
    <col min="1" max="1" width="39.625" style="66" bestFit="1" customWidth="1"/>
    <col min="2" max="2" width="52.125" style="43" customWidth="1"/>
    <col min="3" max="3" width="4.25390625" style="43" customWidth="1"/>
    <col min="4" max="16384" width="49.00390625" style="43" customWidth="1"/>
  </cols>
  <sheetData>
    <row r="1" spans="1:3" ht="16.5" thickBot="1">
      <c r="A1" s="315" t="s">
        <v>265</v>
      </c>
      <c r="B1" s="315"/>
      <c r="C1" s="315"/>
    </row>
    <row r="2" spans="1:3" s="45" customFormat="1" ht="21" thickBot="1">
      <c r="A2" s="316" t="s">
        <v>0</v>
      </c>
      <c r="B2" s="317"/>
      <c r="C2" s="44"/>
    </row>
    <row r="3" spans="1:3" ht="18" customHeight="1">
      <c r="A3" s="166" t="s">
        <v>184</v>
      </c>
      <c r="B3" s="46" t="s">
        <v>337</v>
      </c>
      <c r="C3" s="47"/>
    </row>
    <row r="4" spans="1:3" ht="18" customHeight="1" thickBot="1">
      <c r="A4" s="166" t="s">
        <v>185</v>
      </c>
      <c r="B4" s="48" t="s">
        <v>338</v>
      </c>
      <c r="C4" s="47"/>
    </row>
    <row r="5" spans="1:3" s="45" customFormat="1" ht="16.5" thickBot="1">
      <c r="A5" s="318" t="s">
        <v>186</v>
      </c>
      <c r="B5" s="319"/>
      <c r="C5" s="49"/>
    </row>
    <row r="6" spans="1:3" ht="18" customHeight="1">
      <c r="A6" s="167" t="s">
        <v>187</v>
      </c>
      <c r="B6" s="50" t="s">
        <v>339</v>
      </c>
      <c r="C6" s="47"/>
    </row>
    <row r="7" spans="1:3" ht="18" customHeight="1">
      <c r="A7" s="167" t="s">
        <v>188</v>
      </c>
      <c r="B7" s="51" t="s">
        <v>340</v>
      </c>
      <c r="C7" s="47"/>
    </row>
    <row r="8" spans="1:3" ht="18" customHeight="1">
      <c r="A8" s="167" t="s">
        <v>189</v>
      </c>
      <c r="B8" s="51" t="s">
        <v>341</v>
      </c>
      <c r="C8" s="52"/>
    </row>
    <row r="9" spans="1:3" ht="18" customHeight="1">
      <c r="A9" s="167" t="s">
        <v>190</v>
      </c>
      <c r="B9" s="51"/>
      <c r="C9" s="52"/>
    </row>
    <row r="10" spans="1:3" ht="18" customHeight="1">
      <c r="A10" s="167" t="s">
        <v>191</v>
      </c>
      <c r="B10" s="299" t="s">
        <v>342</v>
      </c>
      <c r="C10" s="47"/>
    </row>
    <row r="11" spans="1:3" ht="18" customHeight="1">
      <c r="A11" s="167" t="s">
        <v>192</v>
      </c>
      <c r="B11" s="53" t="s">
        <v>343</v>
      </c>
      <c r="C11" s="52"/>
    </row>
    <row r="12" spans="1:3" ht="18" customHeight="1" thickBot="1">
      <c r="A12" s="167" t="s">
        <v>193</v>
      </c>
      <c r="B12" s="54" t="s">
        <v>344</v>
      </c>
      <c r="C12" s="52"/>
    </row>
    <row r="13" spans="1:3" s="45" customFormat="1" ht="16.5" thickBot="1">
      <c r="A13" s="318" t="s">
        <v>194</v>
      </c>
      <c r="B13" s="319"/>
      <c r="C13" s="55"/>
    </row>
    <row r="14" spans="1:3" ht="18" customHeight="1">
      <c r="A14" s="167" t="s">
        <v>195</v>
      </c>
      <c r="B14" s="56" t="s">
        <v>345</v>
      </c>
      <c r="C14" s="52"/>
    </row>
    <row r="15" spans="1:3" ht="18" customHeight="1">
      <c r="A15" s="167" t="s">
        <v>196</v>
      </c>
      <c r="B15" s="53"/>
      <c r="C15" s="52"/>
    </row>
    <row r="16" spans="1:3" ht="18" customHeight="1">
      <c r="A16" s="167" t="s">
        <v>190</v>
      </c>
      <c r="B16" s="299" t="s">
        <v>346</v>
      </c>
      <c r="C16" s="52"/>
    </row>
    <row r="17" spans="1:3" ht="18" customHeight="1">
      <c r="A17" s="167" t="s">
        <v>192</v>
      </c>
      <c r="B17" s="53" t="s">
        <v>347</v>
      </c>
      <c r="C17" s="52"/>
    </row>
    <row r="18" spans="1:3" ht="18" customHeight="1" thickBot="1">
      <c r="A18" s="167" t="s">
        <v>193</v>
      </c>
      <c r="B18" s="54" t="s">
        <v>344</v>
      </c>
      <c r="C18" s="52"/>
    </row>
    <row r="19" spans="1:3" s="45" customFormat="1" ht="16.5" thickBot="1">
      <c r="A19" s="313" t="s">
        <v>197</v>
      </c>
      <c r="B19" s="314"/>
      <c r="C19" s="49"/>
    </row>
    <row r="20" spans="1:3" ht="17.25" customHeight="1">
      <c r="A20" s="167" t="s">
        <v>198</v>
      </c>
      <c r="B20" s="57">
        <v>39082</v>
      </c>
      <c r="C20" s="52"/>
    </row>
    <row r="21" spans="1:3" ht="17.25" customHeight="1">
      <c r="A21" s="167" t="s">
        <v>230</v>
      </c>
      <c r="B21" s="162">
        <v>39082</v>
      </c>
      <c r="C21" s="52"/>
    </row>
    <row r="22" spans="1:3" ht="18" customHeight="1">
      <c r="A22" s="167" t="s">
        <v>199</v>
      </c>
      <c r="B22" s="58">
        <v>39082</v>
      </c>
      <c r="C22" s="52"/>
    </row>
    <row r="23" spans="1:3" ht="18" customHeight="1" thickBot="1">
      <c r="A23" s="167" t="s">
        <v>200</v>
      </c>
      <c r="B23" s="59">
        <v>39082</v>
      </c>
      <c r="C23" s="52"/>
    </row>
    <row r="24" spans="1:3" s="45" customFormat="1" ht="15.75">
      <c r="A24" s="313" t="s">
        <v>201</v>
      </c>
      <c r="B24" s="314"/>
      <c r="C24" s="49"/>
    </row>
    <row r="25" spans="1:3" s="235" customFormat="1" ht="21.75" customHeight="1" thickBot="1">
      <c r="A25" s="167" t="s">
        <v>202</v>
      </c>
      <c r="B25" s="300">
        <v>1</v>
      </c>
      <c r="C25" s="234"/>
    </row>
    <row r="26" spans="1:3" ht="18" customHeight="1">
      <c r="A26" s="167" t="s">
        <v>203</v>
      </c>
      <c r="B26" s="309" t="s">
        <v>350</v>
      </c>
      <c r="C26" s="60"/>
    </row>
    <row r="27" spans="1:3" ht="18" customHeight="1">
      <c r="A27" s="167" t="s">
        <v>204</v>
      </c>
      <c r="B27" s="51" t="s">
        <v>351</v>
      </c>
      <c r="C27" s="60"/>
    </row>
    <row r="28" spans="1:3" ht="18" customHeight="1">
      <c r="A28" s="167" t="s">
        <v>205</v>
      </c>
      <c r="B28" s="310" t="s">
        <v>352</v>
      </c>
      <c r="C28" s="47"/>
    </row>
    <row r="29" spans="1:3" ht="18" customHeight="1">
      <c r="A29" s="167" t="s">
        <v>206</v>
      </c>
      <c r="B29" s="51" t="s">
        <v>353</v>
      </c>
      <c r="C29" s="47"/>
    </row>
    <row r="30" spans="1:3" ht="18" customHeight="1" thickBot="1">
      <c r="A30" s="167" t="s">
        <v>207</v>
      </c>
      <c r="B30" s="311" t="s">
        <v>357</v>
      </c>
      <c r="C30" s="47"/>
    </row>
    <row r="31" spans="1:3" ht="75" customHeight="1" thickBot="1">
      <c r="A31" s="168" t="s">
        <v>208</v>
      </c>
      <c r="B31" s="312" t="s">
        <v>356</v>
      </c>
      <c r="C31" s="47"/>
    </row>
    <row r="32" spans="1:3" ht="16.5" thickBot="1">
      <c r="A32" s="313" t="s">
        <v>209</v>
      </c>
      <c r="B32" s="314"/>
      <c r="C32" s="52"/>
    </row>
    <row r="33" spans="1:3" ht="18" customHeight="1">
      <c r="A33" s="167" t="s">
        <v>210</v>
      </c>
      <c r="B33" s="50" t="s">
        <v>348</v>
      </c>
      <c r="C33" s="47"/>
    </row>
    <row r="34" spans="1:3" ht="18" customHeight="1">
      <c r="A34" s="167" t="s">
        <v>211</v>
      </c>
      <c r="B34" s="51" t="s">
        <v>349</v>
      </c>
      <c r="C34" s="47"/>
    </row>
    <row r="35" spans="1:3" ht="18" customHeight="1">
      <c r="A35" s="167" t="s">
        <v>192</v>
      </c>
      <c r="B35" s="53"/>
      <c r="C35" s="47"/>
    </row>
    <row r="36" spans="1:3" ht="18" customHeight="1" thickBot="1">
      <c r="A36" s="167" t="s">
        <v>190</v>
      </c>
      <c r="B36" s="61"/>
      <c r="C36" s="52"/>
    </row>
    <row r="37" spans="1:3" ht="17.25" customHeight="1" thickBot="1">
      <c r="A37" s="313"/>
      <c r="B37" s="314"/>
      <c r="C37" s="52"/>
    </row>
    <row r="38" spans="1:3" ht="18" customHeight="1" thickBot="1">
      <c r="A38" s="167" t="s">
        <v>212</v>
      </c>
      <c r="B38" s="62">
        <v>39202</v>
      </c>
      <c r="C38" s="47"/>
    </row>
    <row r="39" spans="1:3" ht="18" customHeight="1" thickBot="1">
      <c r="A39" s="169"/>
      <c r="B39" s="170"/>
      <c r="C39" s="63"/>
    </row>
    <row r="40" ht="18" customHeight="1">
      <c r="A40" s="64"/>
    </row>
    <row r="41" ht="18" customHeight="1">
      <c r="A41" s="64"/>
    </row>
    <row r="42" ht="18" customHeight="1">
      <c r="A42" s="65"/>
    </row>
    <row r="43" ht="18" customHeight="1">
      <c r="A43" s="65"/>
    </row>
  </sheetData>
  <sheetProtection/>
  <mergeCells count="8">
    <mergeCell ref="A1:C1"/>
    <mergeCell ref="A2:B2"/>
    <mergeCell ref="A5:B5"/>
    <mergeCell ref="A13:B13"/>
    <mergeCell ref="A19:B19"/>
    <mergeCell ref="A24:B24"/>
    <mergeCell ref="A32:B32"/>
    <mergeCell ref="A37:B37"/>
  </mergeCells>
  <conditionalFormatting sqref="A31">
    <cfRule type="expression" priority="1" dxfId="0" stopIfTrue="1">
      <formula>IF($B$25&gt;1,1)</formula>
    </cfRule>
  </conditionalFormatting>
  <dataValidations count="3">
    <dataValidation type="whole" allowBlank="1" showInputMessage="1" showErrorMessage="1" errorTitle="Zadání" error="Zadejte celočíselnou kladnou hodnotu od 0 do 99999999 !!!" sqref="B3">
      <formula1>0</formula1>
      <formula2>99999999</formula2>
    </dataValidation>
    <dataValidation type="date" allowBlank="1" showInputMessage="1" showErrorMessage="1" prompt="Formát d.m.rrrr" errorTitle="Zadání" error="Zadejte datum ve formátu d.m.rrrr !!!" sqref="B38 B20:B23">
      <formula1>32509</formula1>
      <formula2>54789</formula2>
    </dataValidation>
    <dataValidation type="textLength" operator="lessThanOrEqual" allowBlank="1" showInputMessage="1" showErrorMessage="1" promptTitle="Internetová adresa" prompt="Maximálně 40 znaků" errorTitle="Zadání" error="Text musí obsahovat maximálně 40 znaků !" sqref="B10">
      <formula1>40</formula1>
    </dataValidation>
  </dataValidations>
  <hyperlinks>
    <hyperlink ref="B10" r:id="rId1" display="www.csobam.cz"/>
    <hyperlink ref="B16" r:id="rId2" display="jana.maresova@csob.cz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workbookViewId="0" topLeftCell="A1">
      <pane ySplit="6" topLeftCell="BM7" activePane="bottomLeft" state="frozen"/>
      <selection pane="topLeft" activeCell="D15" sqref="D15:D16"/>
      <selection pane="bottomLeft" activeCell="B17" sqref="B17"/>
    </sheetView>
  </sheetViews>
  <sheetFormatPr defaultColWidth="9.00390625" defaultRowHeight="12.75"/>
  <cols>
    <col min="1" max="1" width="5.75390625" style="91" bestFit="1" customWidth="1"/>
    <col min="2" max="2" width="44.875" style="91" bestFit="1" customWidth="1"/>
    <col min="3" max="3" width="5.00390625" style="77" customWidth="1"/>
    <col min="4" max="7" width="10.875" style="77" customWidth="1"/>
    <col min="8" max="16384" width="9.125" style="77" customWidth="1"/>
  </cols>
  <sheetData>
    <row r="1" spans="1:7" ht="12.75">
      <c r="A1" s="74"/>
      <c r="B1" s="75" t="s">
        <v>214</v>
      </c>
      <c r="C1" s="76"/>
      <c r="D1" s="322">
        <f>IF(ISBLANK('Základní údaje'!B20),"",'Základní údaje'!B20)</f>
        <v>39082</v>
      </c>
      <c r="E1" s="322"/>
      <c r="F1" s="322"/>
      <c r="G1" s="322"/>
    </row>
    <row r="2" spans="1:7" ht="12.75">
      <c r="A2" s="74"/>
      <c r="B2" s="78" t="s">
        <v>2</v>
      </c>
      <c r="C2" s="79"/>
      <c r="D2" s="323" t="str">
        <f>IF(ISBLANK('Základní údaje'!B4),"",'Základní údaje'!B4)</f>
        <v>ČSOB Asset Management, a.s., člen skupiny ČSOB</v>
      </c>
      <c r="E2" s="323"/>
      <c r="F2" s="323"/>
      <c r="G2" s="323"/>
    </row>
    <row r="3" spans="1:7" ht="12.75">
      <c r="A3" s="74"/>
      <c r="B3" s="80" t="s">
        <v>1</v>
      </c>
      <c r="D3" s="324" t="str">
        <f>IF(ISBLANK('Základní údaje'!B3),"",'Základní údaje'!B3)</f>
        <v>63999463</v>
      </c>
      <c r="E3" s="324"/>
      <c r="F3" s="324"/>
      <c r="G3" s="324"/>
    </row>
    <row r="4" ht="9" customHeight="1" thickBot="1">
      <c r="B4" s="77"/>
    </row>
    <row r="5" spans="1:7" s="92" customFormat="1" ht="22.5">
      <c r="A5" s="320" t="s">
        <v>218</v>
      </c>
      <c r="B5" s="83"/>
      <c r="C5" s="325" t="s">
        <v>225</v>
      </c>
      <c r="D5" s="327" t="s">
        <v>3</v>
      </c>
      <c r="E5" s="328"/>
      <c r="F5" s="329"/>
      <c r="G5" s="84" t="s">
        <v>226</v>
      </c>
    </row>
    <row r="6" spans="1:7" s="92" customFormat="1" ht="12" thickBot="1">
      <c r="A6" s="321"/>
      <c r="B6" s="85" t="s">
        <v>219</v>
      </c>
      <c r="C6" s="326"/>
      <c r="D6" s="86" t="s">
        <v>220</v>
      </c>
      <c r="E6" s="86" t="s">
        <v>221</v>
      </c>
      <c r="F6" s="86" t="s">
        <v>222</v>
      </c>
      <c r="G6" s="86" t="s">
        <v>222</v>
      </c>
    </row>
    <row r="7" spans="1:12" s="92" customFormat="1" ht="12" thickBot="1">
      <c r="A7" s="93" t="s">
        <v>4</v>
      </c>
      <c r="B7" s="94" t="s">
        <v>5</v>
      </c>
      <c r="C7" s="95">
        <v>1</v>
      </c>
      <c r="D7" s="87">
        <v>57</v>
      </c>
      <c r="E7" s="88"/>
      <c r="F7" s="115">
        <f>D7-E7</f>
        <v>57</v>
      </c>
      <c r="G7" s="87">
        <v>24</v>
      </c>
      <c r="H7" s="96"/>
      <c r="I7" s="96"/>
      <c r="J7" s="96"/>
      <c r="K7" s="96"/>
      <c r="L7" s="96"/>
    </row>
    <row r="8" spans="1:12" s="92" customFormat="1" ht="22.5">
      <c r="A8" s="97" t="s">
        <v>6</v>
      </c>
      <c r="B8" s="98" t="s">
        <v>7</v>
      </c>
      <c r="C8" s="99">
        <v>2</v>
      </c>
      <c r="D8" s="122">
        <f>+D9+D10</f>
        <v>178245</v>
      </c>
      <c r="E8" s="122">
        <f>+E9+E10</f>
        <v>0</v>
      </c>
      <c r="F8" s="122">
        <f aca="true" t="shared" si="0" ref="F8:F33">D8-E8</f>
        <v>178245</v>
      </c>
      <c r="G8" s="122">
        <v>132074</v>
      </c>
      <c r="H8" s="96"/>
      <c r="I8" s="96"/>
      <c r="J8" s="96"/>
      <c r="K8" s="96"/>
      <c r="L8" s="96"/>
    </row>
    <row r="9" spans="1:12" s="92" customFormat="1" ht="11.25">
      <c r="A9" s="172" t="s">
        <v>20</v>
      </c>
      <c r="B9" s="101" t="s">
        <v>139</v>
      </c>
      <c r="C9" s="102">
        <v>3</v>
      </c>
      <c r="D9" s="81">
        <v>19625</v>
      </c>
      <c r="E9" s="72"/>
      <c r="F9" s="73">
        <f t="shared" si="0"/>
        <v>19625</v>
      </c>
      <c r="G9" s="81">
        <v>13043</v>
      </c>
      <c r="H9" s="96"/>
      <c r="I9" s="96"/>
      <c r="J9" s="96"/>
      <c r="K9" s="96"/>
      <c r="L9" s="96"/>
    </row>
    <row r="10" spans="1:12" s="92" customFormat="1" ht="12" thickBot="1">
      <c r="A10" s="217"/>
      <c r="B10" s="105" t="s">
        <v>137</v>
      </c>
      <c r="C10" s="106">
        <v>4</v>
      </c>
      <c r="D10" s="82">
        <v>158620</v>
      </c>
      <c r="E10" s="90"/>
      <c r="F10" s="114">
        <f t="shared" si="0"/>
        <v>158620</v>
      </c>
      <c r="G10" s="82">
        <v>119031</v>
      </c>
      <c r="H10" s="96"/>
      <c r="I10" s="96"/>
      <c r="J10" s="96"/>
      <c r="K10" s="96"/>
      <c r="L10" s="96"/>
    </row>
    <row r="11" spans="1:12" s="92" customFormat="1" ht="11.25">
      <c r="A11" s="97" t="s">
        <v>8</v>
      </c>
      <c r="B11" s="107" t="s">
        <v>140</v>
      </c>
      <c r="C11" s="99">
        <v>5</v>
      </c>
      <c r="D11" s="122">
        <f>+D12+D13</f>
        <v>0</v>
      </c>
      <c r="E11" s="122">
        <f>+E12+E13</f>
        <v>0</v>
      </c>
      <c r="F11" s="122">
        <f t="shared" si="0"/>
        <v>0</v>
      </c>
      <c r="G11" s="122">
        <f>+G12+G13</f>
        <v>0</v>
      </c>
      <c r="H11" s="96"/>
      <c r="I11" s="96"/>
      <c r="J11" s="96"/>
      <c r="K11" s="96"/>
      <c r="L11" s="96"/>
    </row>
    <row r="12" spans="1:12" s="92" customFormat="1" ht="11.25">
      <c r="A12" s="172" t="s">
        <v>20</v>
      </c>
      <c r="B12" s="101" t="s">
        <v>104</v>
      </c>
      <c r="C12" s="102">
        <v>6</v>
      </c>
      <c r="D12" s="72"/>
      <c r="E12" s="72"/>
      <c r="F12" s="73">
        <f t="shared" si="0"/>
        <v>0</v>
      </c>
      <c r="G12" s="72"/>
      <c r="H12" s="96"/>
      <c r="I12" s="96"/>
      <c r="J12" s="96"/>
      <c r="K12" s="96"/>
      <c r="L12" s="96"/>
    </row>
    <row r="13" spans="1:12" s="92" customFormat="1" ht="12" thickBot="1">
      <c r="A13" s="217"/>
      <c r="B13" s="105" t="s">
        <v>138</v>
      </c>
      <c r="C13" s="106">
        <v>7</v>
      </c>
      <c r="D13" s="90"/>
      <c r="E13" s="90"/>
      <c r="F13" s="114">
        <f t="shared" si="0"/>
        <v>0</v>
      </c>
      <c r="G13" s="90"/>
      <c r="H13" s="96"/>
      <c r="I13" s="96"/>
      <c r="J13" s="96"/>
      <c r="K13" s="96"/>
      <c r="L13" s="96"/>
    </row>
    <row r="14" spans="1:12" s="92" customFormat="1" ht="11.25">
      <c r="A14" s="97" t="s">
        <v>9</v>
      </c>
      <c r="B14" s="107" t="s">
        <v>141</v>
      </c>
      <c r="C14" s="99">
        <v>8</v>
      </c>
      <c r="D14" s="122">
        <f>+D15+D16</f>
        <v>0</v>
      </c>
      <c r="E14" s="122">
        <f>+E15+E16</f>
        <v>0</v>
      </c>
      <c r="F14" s="122">
        <f t="shared" si="0"/>
        <v>0</v>
      </c>
      <c r="G14" s="122">
        <f>+G15+G16</f>
        <v>0</v>
      </c>
      <c r="H14" s="96"/>
      <c r="I14" s="96"/>
      <c r="J14" s="96"/>
      <c r="K14" s="96"/>
      <c r="L14" s="96"/>
    </row>
    <row r="15" spans="1:12" s="92" customFormat="1" ht="11.25">
      <c r="A15" s="172" t="s">
        <v>20</v>
      </c>
      <c r="B15" s="101" t="s">
        <v>104</v>
      </c>
      <c r="C15" s="102">
        <v>9</v>
      </c>
      <c r="D15" s="72"/>
      <c r="E15" s="72"/>
      <c r="F15" s="73">
        <f t="shared" si="0"/>
        <v>0</v>
      </c>
      <c r="G15" s="72"/>
      <c r="H15" s="96"/>
      <c r="I15" s="96"/>
      <c r="J15" s="96"/>
      <c r="K15" s="96"/>
      <c r="L15" s="96"/>
    </row>
    <row r="16" spans="1:12" s="92" customFormat="1" ht="12" thickBot="1">
      <c r="A16" s="217"/>
      <c r="B16" s="105" t="s">
        <v>138</v>
      </c>
      <c r="C16" s="106">
        <v>10</v>
      </c>
      <c r="D16" s="90"/>
      <c r="E16" s="90"/>
      <c r="F16" s="114">
        <f t="shared" si="0"/>
        <v>0</v>
      </c>
      <c r="G16" s="90"/>
      <c r="H16" s="96"/>
      <c r="I16" s="96"/>
      <c r="J16" s="96"/>
      <c r="K16" s="96"/>
      <c r="L16" s="96"/>
    </row>
    <row r="17" spans="1:12" s="92" customFormat="1" ht="11.25">
      <c r="A17" s="97" t="s">
        <v>10</v>
      </c>
      <c r="B17" s="107" t="s">
        <v>11</v>
      </c>
      <c r="C17" s="99">
        <v>11</v>
      </c>
      <c r="D17" s="122">
        <f>+D18+D19</f>
        <v>0</v>
      </c>
      <c r="E17" s="122">
        <f>+E18+E19</f>
        <v>0</v>
      </c>
      <c r="F17" s="122">
        <f t="shared" si="0"/>
        <v>0</v>
      </c>
      <c r="G17" s="122">
        <f>+G18+G19</f>
        <v>0</v>
      </c>
      <c r="H17" s="96"/>
      <c r="I17" s="96"/>
      <c r="J17" s="96"/>
      <c r="K17" s="96"/>
      <c r="L17" s="96"/>
    </row>
    <row r="18" spans="1:12" s="92" customFormat="1" ht="11.25">
      <c r="A18" s="172" t="s">
        <v>20</v>
      </c>
      <c r="B18" s="101" t="s">
        <v>139</v>
      </c>
      <c r="C18" s="102">
        <v>12</v>
      </c>
      <c r="D18" s="81"/>
      <c r="E18" s="72"/>
      <c r="F18" s="73">
        <f t="shared" si="0"/>
        <v>0</v>
      </c>
      <c r="G18" s="81"/>
      <c r="H18" s="96"/>
      <c r="I18" s="96"/>
      <c r="J18" s="96"/>
      <c r="K18" s="96"/>
      <c r="L18" s="96"/>
    </row>
    <row r="19" spans="1:12" s="92" customFormat="1" ht="12" thickBot="1">
      <c r="A19" s="217"/>
      <c r="B19" s="105" t="s">
        <v>142</v>
      </c>
      <c r="C19" s="106">
        <v>13</v>
      </c>
      <c r="D19" s="90"/>
      <c r="E19" s="90"/>
      <c r="F19" s="114">
        <f t="shared" si="0"/>
        <v>0</v>
      </c>
      <c r="G19" s="90"/>
      <c r="H19" s="96"/>
      <c r="I19" s="96"/>
      <c r="J19" s="96"/>
      <c r="K19" s="96"/>
      <c r="L19" s="96"/>
    </row>
    <row r="20" spans="1:12" s="92" customFormat="1" ht="12" thickBot="1">
      <c r="A20" s="108" t="s">
        <v>12</v>
      </c>
      <c r="B20" s="109" t="s">
        <v>13</v>
      </c>
      <c r="C20" s="110">
        <v>14</v>
      </c>
      <c r="D20" s="188"/>
      <c r="E20" s="188"/>
      <c r="F20" s="184">
        <f t="shared" si="0"/>
        <v>0</v>
      </c>
      <c r="G20" s="188"/>
      <c r="H20" s="96"/>
      <c r="I20" s="96"/>
      <c r="J20" s="96"/>
      <c r="K20" s="96"/>
      <c r="L20" s="96"/>
    </row>
    <row r="21" spans="1:12" s="92" customFormat="1" ht="11.25">
      <c r="A21" s="97" t="s">
        <v>14</v>
      </c>
      <c r="B21" s="107" t="s">
        <v>15</v>
      </c>
      <c r="C21" s="99">
        <v>15</v>
      </c>
      <c r="D21" s="189"/>
      <c r="E21" s="189"/>
      <c r="F21" s="183">
        <f t="shared" si="0"/>
        <v>0</v>
      </c>
      <c r="G21" s="189">
        <v>61411</v>
      </c>
      <c r="H21" s="96"/>
      <c r="I21" s="96"/>
      <c r="J21" s="96"/>
      <c r="K21" s="96"/>
      <c r="L21" s="96"/>
    </row>
    <row r="22" spans="1:12" s="92" customFormat="1" ht="12" thickBot="1">
      <c r="A22" s="104" t="s">
        <v>56</v>
      </c>
      <c r="B22" s="105" t="s">
        <v>16</v>
      </c>
      <c r="C22" s="106">
        <v>16</v>
      </c>
      <c r="D22" s="90"/>
      <c r="E22" s="90"/>
      <c r="F22" s="171">
        <f t="shared" si="0"/>
        <v>0</v>
      </c>
      <c r="G22" s="90"/>
      <c r="H22" s="96"/>
      <c r="I22" s="96"/>
      <c r="J22" s="96"/>
      <c r="K22" s="96"/>
      <c r="L22" s="96"/>
    </row>
    <row r="23" spans="1:12" s="92" customFormat="1" ht="11.25">
      <c r="A23" s="97" t="s">
        <v>17</v>
      </c>
      <c r="B23" s="107" t="s">
        <v>18</v>
      </c>
      <c r="C23" s="99">
        <v>17</v>
      </c>
      <c r="D23" s="189">
        <v>111411</v>
      </c>
      <c r="E23" s="189"/>
      <c r="F23" s="183">
        <f t="shared" si="0"/>
        <v>111411</v>
      </c>
      <c r="G23" s="189"/>
      <c r="H23" s="96"/>
      <c r="I23" s="96"/>
      <c r="J23" s="96"/>
      <c r="K23" s="96"/>
      <c r="L23" s="96"/>
    </row>
    <row r="24" spans="1:12" s="92" customFormat="1" ht="12" thickBot="1">
      <c r="A24" s="104" t="s">
        <v>56</v>
      </c>
      <c r="B24" s="105" t="s">
        <v>16</v>
      </c>
      <c r="C24" s="106">
        <v>18</v>
      </c>
      <c r="D24" s="90"/>
      <c r="E24" s="90"/>
      <c r="F24" s="114">
        <f t="shared" si="0"/>
        <v>0</v>
      </c>
      <c r="G24" s="90"/>
      <c r="H24" s="96"/>
      <c r="I24" s="96"/>
      <c r="J24" s="96"/>
      <c r="K24" s="96"/>
      <c r="L24" s="96"/>
    </row>
    <row r="25" spans="1:12" s="92" customFormat="1" ht="11.25">
      <c r="A25" s="97" t="s">
        <v>19</v>
      </c>
      <c r="B25" s="107" t="s">
        <v>143</v>
      </c>
      <c r="C25" s="99">
        <v>19</v>
      </c>
      <c r="D25" s="189">
        <v>12957</v>
      </c>
      <c r="E25" s="189">
        <v>8190</v>
      </c>
      <c r="F25" s="183">
        <f t="shared" si="0"/>
        <v>4767</v>
      </c>
      <c r="G25" s="189">
        <v>6318</v>
      </c>
      <c r="H25" s="96"/>
      <c r="I25" s="96"/>
      <c r="J25" s="96"/>
      <c r="K25" s="96"/>
      <c r="L25" s="96"/>
    </row>
    <row r="26" spans="1:12" s="92" customFormat="1" ht="11.25">
      <c r="A26" s="172" t="s">
        <v>56</v>
      </c>
      <c r="B26" s="101" t="s">
        <v>144</v>
      </c>
      <c r="C26" s="102">
        <v>20</v>
      </c>
      <c r="D26" s="190"/>
      <c r="E26" s="190"/>
      <c r="F26" s="73">
        <f t="shared" si="0"/>
        <v>0</v>
      </c>
      <c r="G26" s="190"/>
      <c r="H26" s="96"/>
      <c r="I26" s="96"/>
      <c r="J26" s="96"/>
      <c r="K26" s="96"/>
      <c r="L26" s="96"/>
    </row>
    <row r="27" spans="1:12" s="92" customFormat="1" ht="12" thickBot="1">
      <c r="A27" s="217"/>
      <c r="B27" s="105" t="s">
        <v>145</v>
      </c>
      <c r="C27" s="106">
        <v>21</v>
      </c>
      <c r="D27" s="90"/>
      <c r="E27" s="90"/>
      <c r="F27" s="114">
        <f t="shared" si="0"/>
        <v>0</v>
      </c>
      <c r="G27" s="90"/>
      <c r="H27" s="96"/>
      <c r="I27" s="96"/>
      <c r="J27" s="96"/>
      <c r="K27" s="96"/>
      <c r="L27" s="96"/>
    </row>
    <row r="28" spans="1:12" s="92" customFormat="1" ht="11.25">
      <c r="A28" s="97" t="s">
        <v>21</v>
      </c>
      <c r="B28" s="107" t="s">
        <v>146</v>
      </c>
      <c r="C28" s="99">
        <v>22</v>
      </c>
      <c r="D28" s="189">
        <v>5356</v>
      </c>
      <c r="E28" s="189">
        <v>3537</v>
      </c>
      <c r="F28" s="183">
        <f t="shared" si="0"/>
        <v>1819</v>
      </c>
      <c r="G28" s="189">
        <v>2901</v>
      </c>
      <c r="H28" s="96"/>
      <c r="I28" s="96"/>
      <c r="J28" s="96"/>
      <c r="K28" s="96"/>
      <c r="L28" s="96"/>
    </row>
    <row r="29" spans="1:12" s="92" customFormat="1" ht="12" thickBot="1">
      <c r="A29" s="104" t="s">
        <v>56</v>
      </c>
      <c r="B29" s="105" t="s">
        <v>300</v>
      </c>
      <c r="C29" s="106">
        <v>23</v>
      </c>
      <c r="D29" s="90"/>
      <c r="E29" s="90"/>
      <c r="F29" s="114">
        <f t="shared" si="0"/>
        <v>0</v>
      </c>
      <c r="G29" s="90"/>
      <c r="H29" s="96"/>
      <c r="I29" s="96"/>
      <c r="J29" s="96"/>
      <c r="K29" s="96"/>
      <c r="L29" s="96"/>
    </row>
    <row r="30" spans="1:12" s="92" customFormat="1" ht="11.25">
      <c r="A30" s="111" t="s">
        <v>22</v>
      </c>
      <c r="B30" s="112" t="s">
        <v>23</v>
      </c>
      <c r="C30" s="113">
        <v>24</v>
      </c>
      <c r="D30" s="191">
        <v>135492</v>
      </c>
      <c r="E30" s="192"/>
      <c r="F30" s="185">
        <f t="shared" si="0"/>
        <v>135492</v>
      </c>
      <c r="G30" s="191">
        <v>173090</v>
      </c>
      <c r="H30" s="96"/>
      <c r="I30" s="96"/>
      <c r="J30" s="96"/>
      <c r="K30" s="96"/>
      <c r="L30" s="96"/>
    </row>
    <row r="31" spans="1:12" s="92" customFormat="1" ht="11.25">
      <c r="A31" s="100" t="s">
        <v>24</v>
      </c>
      <c r="B31" s="101" t="s">
        <v>301</v>
      </c>
      <c r="C31" s="102">
        <v>25</v>
      </c>
      <c r="D31" s="72"/>
      <c r="E31" s="72"/>
      <c r="F31" s="186">
        <f t="shared" si="0"/>
        <v>0</v>
      </c>
      <c r="G31" s="72">
        <v>0</v>
      </c>
      <c r="H31" s="96"/>
      <c r="I31" s="96"/>
      <c r="J31" s="96"/>
      <c r="K31" s="96"/>
      <c r="L31" s="96"/>
    </row>
    <row r="32" spans="1:12" s="92" customFormat="1" ht="12" thickBot="1">
      <c r="A32" s="172" t="s">
        <v>25</v>
      </c>
      <c r="B32" s="173" t="s">
        <v>26</v>
      </c>
      <c r="C32" s="174">
        <v>26</v>
      </c>
      <c r="D32" s="193">
        <v>390</v>
      </c>
      <c r="E32" s="193"/>
      <c r="F32" s="187">
        <f t="shared" si="0"/>
        <v>390</v>
      </c>
      <c r="G32" s="193">
        <v>91</v>
      </c>
      <c r="H32" s="96"/>
      <c r="I32" s="96"/>
      <c r="J32" s="96"/>
      <c r="K32" s="96"/>
      <c r="L32" s="96"/>
    </row>
    <row r="33" spans="1:12" s="92" customFormat="1" ht="12" thickBot="1">
      <c r="A33" s="177"/>
      <c r="B33" s="181" t="s">
        <v>27</v>
      </c>
      <c r="C33" s="179">
        <v>27</v>
      </c>
      <c r="D33" s="182">
        <f>D7+D9+D10+D23+D25+D28+D30+D32</f>
        <v>443908</v>
      </c>
      <c r="E33" s="182">
        <f>+E7+E8+E11+E14+E17+E20+E21+E23+E25+E28+E30+E31+E32</f>
        <v>11727</v>
      </c>
      <c r="F33" s="182">
        <f t="shared" si="0"/>
        <v>432181</v>
      </c>
      <c r="G33" s="182">
        <v>375909</v>
      </c>
      <c r="H33" s="96"/>
      <c r="I33" s="96"/>
      <c r="J33" s="96"/>
      <c r="K33" s="96"/>
      <c r="L33" s="96"/>
    </row>
    <row r="34" spans="1:12" s="92" customFormat="1" ht="12" hidden="1" thickBot="1">
      <c r="A34" s="111"/>
      <c r="B34" s="112"/>
      <c r="C34" s="113"/>
      <c r="D34" s="164"/>
      <c r="E34" s="164"/>
      <c r="F34" s="89"/>
      <c r="G34" s="164"/>
      <c r="H34" s="96"/>
      <c r="I34" s="96"/>
      <c r="J34" s="96"/>
      <c r="K34" s="96"/>
      <c r="L34" s="96"/>
    </row>
    <row r="35" spans="1:12" s="92" customFormat="1" ht="12" hidden="1" thickBot="1">
      <c r="A35" s="100"/>
      <c r="B35" s="101"/>
      <c r="C35" s="102"/>
      <c r="D35" s="103"/>
      <c r="E35" s="103"/>
      <c r="F35" s="73"/>
      <c r="G35" s="103"/>
      <c r="H35" s="96"/>
      <c r="I35" s="96"/>
      <c r="J35" s="96"/>
      <c r="K35" s="96"/>
      <c r="L35" s="96"/>
    </row>
    <row r="36" spans="1:12" s="92" customFormat="1" ht="12" hidden="1" thickBot="1">
      <c r="A36" s="100"/>
      <c r="B36" s="101"/>
      <c r="C36" s="102"/>
      <c r="D36" s="103"/>
      <c r="E36" s="103"/>
      <c r="F36" s="73"/>
      <c r="G36" s="103"/>
      <c r="H36" s="96"/>
      <c r="I36" s="96"/>
      <c r="J36" s="96"/>
      <c r="K36" s="96"/>
      <c r="L36" s="96"/>
    </row>
    <row r="37" spans="1:12" s="92" customFormat="1" ht="12" hidden="1" thickBot="1">
      <c r="A37" s="100"/>
      <c r="B37" s="101"/>
      <c r="C37" s="102"/>
      <c r="D37" s="103"/>
      <c r="E37" s="103"/>
      <c r="F37" s="73"/>
      <c r="G37" s="103"/>
      <c r="H37" s="96"/>
      <c r="I37" s="96"/>
      <c r="J37" s="96"/>
      <c r="K37" s="96"/>
      <c r="L37" s="96"/>
    </row>
    <row r="38" spans="1:12" s="92" customFormat="1" ht="12" hidden="1" thickBot="1">
      <c r="A38" s="100"/>
      <c r="B38" s="101"/>
      <c r="C38" s="102"/>
      <c r="D38" s="103"/>
      <c r="E38" s="103"/>
      <c r="F38" s="73"/>
      <c r="G38" s="103"/>
      <c r="H38" s="96"/>
      <c r="I38" s="96"/>
      <c r="J38" s="96"/>
      <c r="K38" s="96"/>
      <c r="L38" s="96"/>
    </row>
    <row r="39" spans="1:12" s="92" customFormat="1" ht="12" hidden="1" thickBot="1">
      <c r="A39" s="100"/>
      <c r="B39" s="101"/>
      <c r="C39" s="102"/>
      <c r="D39" s="103"/>
      <c r="E39" s="103"/>
      <c r="F39" s="73"/>
      <c r="G39" s="103"/>
      <c r="H39" s="96"/>
      <c r="I39" s="96"/>
      <c r="J39" s="96"/>
      <c r="K39" s="96"/>
      <c r="L39" s="96"/>
    </row>
    <row r="40" spans="1:12" s="92" customFormat="1" ht="12" hidden="1" thickBot="1">
      <c r="A40" s="100"/>
      <c r="B40" s="101"/>
      <c r="C40" s="102"/>
      <c r="D40" s="103"/>
      <c r="E40" s="103"/>
      <c r="F40" s="73"/>
      <c r="G40" s="103"/>
      <c r="H40" s="96"/>
      <c r="I40" s="96"/>
      <c r="J40" s="96"/>
      <c r="K40" s="96"/>
      <c r="L40" s="96"/>
    </row>
    <row r="41" spans="1:12" s="92" customFormat="1" ht="12" hidden="1" thickBot="1">
      <c r="A41" s="100"/>
      <c r="B41" s="101"/>
      <c r="C41" s="102"/>
      <c r="D41" s="103"/>
      <c r="E41" s="103"/>
      <c r="F41" s="73"/>
      <c r="G41" s="103"/>
      <c r="H41" s="96"/>
      <c r="I41" s="96"/>
      <c r="J41" s="96"/>
      <c r="K41" s="96"/>
      <c r="L41" s="96"/>
    </row>
    <row r="42" spans="1:12" s="92" customFormat="1" ht="12" hidden="1" thickBot="1">
      <c r="A42" s="100"/>
      <c r="B42" s="101"/>
      <c r="C42" s="102"/>
      <c r="D42" s="103"/>
      <c r="E42" s="103"/>
      <c r="F42" s="73"/>
      <c r="G42" s="103"/>
      <c r="H42" s="96"/>
      <c r="I42" s="96"/>
      <c r="J42" s="96"/>
      <c r="K42" s="96"/>
      <c r="L42" s="96"/>
    </row>
    <row r="43" spans="1:12" s="92" customFormat="1" ht="12" hidden="1" thickBot="1">
      <c r="A43" s="100"/>
      <c r="B43" s="101"/>
      <c r="C43" s="102"/>
      <c r="D43" s="103"/>
      <c r="E43" s="103"/>
      <c r="F43" s="73"/>
      <c r="G43" s="103"/>
      <c r="H43" s="96"/>
      <c r="I43" s="96"/>
      <c r="J43" s="96"/>
      <c r="K43" s="96"/>
      <c r="L43" s="96"/>
    </row>
    <row r="44" spans="1:12" s="92" customFormat="1" ht="12" hidden="1" thickBot="1">
      <c r="A44" s="100"/>
      <c r="B44" s="101"/>
      <c r="C44" s="102"/>
      <c r="D44" s="103"/>
      <c r="E44" s="103"/>
      <c r="F44" s="73"/>
      <c r="G44" s="103"/>
      <c r="H44" s="96"/>
      <c r="I44" s="96"/>
      <c r="J44" s="96"/>
      <c r="K44" s="96"/>
      <c r="L44" s="96"/>
    </row>
    <row r="45" spans="1:12" s="92" customFormat="1" ht="12" hidden="1" thickBot="1">
      <c r="A45" s="100"/>
      <c r="B45" s="101"/>
      <c r="C45" s="102"/>
      <c r="D45" s="103"/>
      <c r="E45" s="103"/>
      <c r="F45" s="73"/>
      <c r="G45" s="103"/>
      <c r="H45" s="96"/>
      <c r="I45" s="96"/>
      <c r="J45" s="96"/>
      <c r="K45" s="96"/>
      <c r="L45" s="96"/>
    </row>
    <row r="46" spans="1:12" s="92" customFormat="1" ht="12" hidden="1" thickBot="1">
      <c r="A46" s="100"/>
      <c r="B46" s="101"/>
      <c r="C46" s="102"/>
      <c r="D46" s="103"/>
      <c r="E46" s="103"/>
      <c r="F46" s="73"/>
      <c r="G46" s="103"/>
      <c r="H46" s="96"/>
      <c r="I46" s="96"/>
      <c r="J46" s="96"/>
      <c r="K46" s="96"/>
      <c r="L46" s="96"/>
    </row>
    <row r="47" spans="1:12" s="92" customFormat="1" ht="12" hidden="1" thickBot="1">
      <c r="A47" s="100"/>
      <c r="B47" s="101"/>
      <c r="C47" s="102"/>
      <c r="D47" s="103"/>
      <c r="E47" s="103"/>
      <c r="F47" s="73"/>
      <c r="G47" s="103"/>
      <c r="H47" s="96"/>
      <c r="I47" s="96"/>
      <c r="J47" s="96"/>
      <c r="K47" s="96"/>
      <c r="L47" s="96"/>
    </row>
    <row r="48" spans="1:12" s="92" customFormat="1" ht="12" hidden="1" thickBot="1">
      <c r="A48" s="100"/>
      <c r="B48" s="101"/>
      <c r="C48" s="102"/>
      <c r="D48" s="103"/>
      <c r="E48" s="103"/>
      <c r="F48" s="73"/>
      <c r="G48" s="103"/>
      <c r="H48" s="96"/>
      <c r="I48" s="96"/>
      <c r="J48" s="96"/>
      <c r="K48" s="96"/>
      <c r="L48" s="96"/>
    </row>
    <row r="49" spans="1:12" s="92" customFormat="1" ht="12" hidden="1" thickBot="1">
      <c r="A49" s="100"/>
      <c r="B49" s="101"/>
      <c r="C49" s="102"/>
      <c r="D49" s="103"/>
      <c r="E49" s="103"/>
      <c r="F49" s="73"/>
      <c r="G49" s="103"/>
      <c r="H49" s="96"/>
      <c r="I49" s="96"/>
      <c r="J49" s="96"/>
      <c r="K49" s="96"/>
      <c r="L49" s="96"/>
    </row>
    <row r="50" spans="1:12" s="92" customFormat="1" ht="12" hidden="1" thickBot="1">
      <c r="A50" s="100"/>
      <c r="B50" s="101"/>
      <c r="C50" s="102"/>
      <c r="D50" s="103"/>
      <c r="E50" s="103"/>
      <c r="F50" s="73"/>
      <c r="G50" s="103"/>
      <c r="H50" s="96"/>
      <c r="I50" s="96"/>
      <c r="J50" s="96"/>
      <c r="K50" s="96"/>
      <c r="L50" s="96"/>
    </row>
    <row r="51" spans="1:12" s="92" customFormat="1" ht="12" hidden="1" thickBot="1">
      <c r="A51" s="100"/>
      <c r="B51" s="101"/>
      <c r="C51" s="102"/>
      <c r="D51" s="103"/>
      <c r="E51" s="103"/>
      <c r="F51" s="73"/>
      <c r="G51" s="103"/>
      <c r="H51" s="96"/>
      <c r="I51" s="96"/>
      <c r="J51" s="96"/>
      <c r="K51" s="96"/>
      <c r="L51" s="96"/>
    </row>
    <row r="52" spans="1:12" s="92" customFormat="1" ht="12" hidden="1" thickBot="1">
      <c r="A52" s="100"/>
      <c r="B52" s="101"/>
      <c r="C52" s="102"/>
      <c r="D52" s="103"/>
      <c r="E52" s="103"/>
      <c r="F52" s="73"/>
      <c r="G52" s="103"/>
      <c r="H52" s="96"/>
      <c r="I52" s="96"/>
      <c r="J52" s="96"/>
      <c r="K52" s="96"/>
      <c r="L52" s="96"/>
    </row>
    <row r="53" spans="1:12" s="92" customFormat="1" ht="12" hidden="1" thickBot="1">
      <c r="A53" s="100"/>
      <c r="B53" s="101"/>
      <c r="C53" s="102"/>
      <c r="D53" s="103"/>
      <c r="E53" s="103"/>
      <c r="F53" s="73"/>
      <c r="G53" s="103"/>
      <c r="H53" s="96"/>
      <c r="I53" s="96"/>
      <c r="J53" s="96"/>
      <c r="K53" s="96"/>
      <c r="L53" s="96"/>
    </row>
    <row r="54" spans="1:12" s="92" customFormat="1" ht="12" hidden="1" thickBot="1">
      <c r="A54" s="100"/>
      <c r="B54" s="101"/>
      <c r="C54" s="102"/>
      <c r="D54" s="103"/>
      <c r="E54" s="103"/>
      <c r="F54" s="73"/>
      <c r="G54" s="103"/>
      <c r="H54" s="96"/>
      <c r="I54" s="96"/>
      <c r="J54" s="96"/>
      <c r="K54" s="96"/>
      <c r="L54" s="96"/>
    </row>
    <row r="55" spans="1:12" s="92" customFormat="1" ht="12" hidden="1" thickBot="1">
      <c r="A55" s="100"/>
      <c r="B55" s="101"/>
      <c r="C55" s="102"/>
      <c r="D55" s="103"/>
      <c r="E55" s="103"/>
      <c r="F55" s="73"/>
      <c r="G55" s="103"/>
      <c r="H55" s="96"/>
      <c r="I55" s="96"/>
      <c r="J55" s="96"/>
      <c r="K55" s="96"/>
      <c r="L55" s="96"/>
    </row>
    <row r="56" spans="1:12" s="92" customFormat="1" ht="12" hidden="1" thickBot="1">
      <c r="A56" s="100"/>
      <c r="B56" s="101"/>
      <c r="C56" s="102"/>
      <c r="D56" s="103"/>
      <c r="E56" s="103"/>
      <c r="F56" s="73"/>
      <c r="G56" s="103"/>
      <c r="H56" s="96"/>
      <c r="I56" s="96"/>
      <c r="J56" s="96"/>
      <c r="K56" s="96"/>
      <c r="L56" s="96"/>
    </row>
    <row r="57" spans="1:12" s="92" customFormat="1" ht="12" hidden="1" thickBot="1">
      <c r="A57" s="100"/>
      <c r="B57" s="101"/>
      <c r="C57" s="102"/>
      <c r="D57" s="103"/>
      <c r="E57" s="103"/>
      <c r="F57" s="73"/>
      <c r="G57" s="103"/>
      <c r="H57" s="96"/>
      <c r="I57" s="96"/>
      <c r="J57" s="96"/>
      <c r="K57" s="96"/>
      <c r="L57" s="96"/>
    </row>
    <row r="58" spans="1:12" s="92" customFormat="1" ht="12" hidden="1" thickBot="1">
      <c r="A58" s="100"/>
      <c r="B58" s="101"/>
      <c r="C58" s="102"/>
      <c r="D58" s="103"/>
      <c r="E58" s="103"/>
      <c r="F58" s="73"/>
      <c r="G58" s="103"/>
      <c r="H58" s="96"/>
      <c r="I58" s="96"/>
      <c r="J58" s="96"/>
      <c r="K58" s="96"/>
      <c r="L58" s="96"/>
    </row>
    <row r="59" spans="1:12" s="92" customFormat="1" ht="12" hidden="1" thickBot="1">
      <c r="A59" s="100"/>
      <c r="B59" s="101"/>
      <c r="C59" s="102"/>
      <c r="D59" s="103"/>
      <c r="E59" s="103"/>
      <c r="F59" s="73"/>
      <c r="G59" s="103"/>
      <c r="H59" s="96"/>
      <c r="I59" s="96"/>
      <c r="J59" s="96"/>
      <c r="K59" s="96"/>
      <c r="L59" s="96"/>
    </row>
    <row r="60" spans="1:12" s="92" customFormat="1" ht="12" hidden="1" thickBot="1">
      <c r="A60" s="100"/>
      <c r="B60" s="101"/>
      <c r="C60" s="102"/>
      <c r="D60" s="103"/>
      <c r="E60" s="103"/>
      <c r="F60" s="73"/>
      <c r="G60" s="103"/>
      <c r="H60" s="96"/>
      <c r="I60" s="96"/>
      <c r="J60" s="96"/>
      <c r="K60" s="96"/>
      <c r="L60" s="96"/>
    </row>
    <row r="61" spans="1:12" s="92" customFormat="1" ht="12" hidden="1" thickBot="1">
      <c r="A61" s="172"/>
      <c r="B61" s="173"/>
      <c r="C61" s="174"/>
      <c r="D61" s="175"/>
      <c r="E61" s="175"/>
      <c r="F61" s="176"/>
      <c r="G61" s="175"/>
      <c r="H61" s="96"/>
      <c r="I61" s="96"/>
      <c r="J61" s="96"/>
      <c r="K61" s="96"/>
      <c r="L61" s="96"/>
    </row>
    <row r="62" spans="1:12" s="92" customFormat="1" ht="12" thickBot="1">
      <c r="A62" s="177"/>
      <c r="B62" s="178" t="s">
        <v>28</v>
      </c>
      <c r="C62" s="179">
        <v>999</v>
      </c>
      <c r="D62" s="180">
        <f>SUM(D7:D33)</f>
        <v>1066061</v>
      </c>
      <c r="E62" s="180">
        <f>SUM(E7:E33)</f>
        <v>23454</v>
      </c>
      <c r="F62" s="180">
        <f>SUM(F7:F33)</f>
        <v>1042607</v>
      </c>
      <c r="G62" s="180">
        <f>SUM(G7:G33)</f>
        <v>883892</v>
      </c>
      <c r="H62" s="96"/>
      <c r="I62" s="96"/>
      <c r="J62" s="96"/>
      <c r="K62" s="96"/>
      <c r="L62" s="96"/>
    </row>
  </sheetData>
  <sheetProtection/>
  <mergeCells count="6">
    <mergeCell ref="A5:A6"/>
    <mergeCell ref="D1:G1"/>
    <mergeCell ref="D2:G2"/>
    <mergeCell ref="D3:G3"/>
    <mergeCell ref="C5:C6"/>
    <mergeCell ref="D5:F5"/>
  </mergeCells>
  <printOptions/>
  <pageMargins left="0.3937007874015748" right="0.3937007874015748" top="0.5905511811023623" bottom="0.5905511811023623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5" topLeftCell="BM15" activePane="bottomLeft" state="frozen"/>
      <selection pane="topLeft" activeCell="D15" sqref="D15:D16"/>
      <selection pane="bottomLeft" activeCell="C21" sqref="C21"/>
    </sheetView>
  </sheetViews>
  <sheetFormatPr defaultColWidth="9.00390625" defaultRowHeight="12.75"/>
  <cols>
    <col min="1" max="1" width="5.625" style="141" customWidth="1"/>
    <col min="2" max="2" width="45.75390625" style="141" bestFit="1" customWidth="1"/>
    <col min="3" max="3" width="5.00390625" style="8" customWidth="1"/>
    <col min="4" max="4" width="19.125" style="24" bestFit="1" customWidth="1"/>
    <col min="5" max="5" width="17.75390625" style="24" customWidth="1"/>
    <col min="6" max="16384" width="9.125" style="8" customWidth="1"/>
  </cols>
  <sheetData>
    <row r="1" spans="1:6" ht="12.75">
      <c r="A1" s="67"/>
      <c r="B1" s="68" t="s">
        <v>213</v>
      </c>
      <c r="C1" s="7"/>
      <c r="D1" s="330">
        <f>IF(ISBLANK('Základní údaje'!B20),"",'Základní údaje'!B20)</f>
        <v>39082</v>
      </c>
      <c r="E1" s="330"/>
      <c r="F1" s="330"/>
    </row>
    <row r="2" spans="1:6" ht="12.75">
      <c r="A2" s="67"/>
      <c r="B2" s="9" t="s">
        <v>2</v>
      </c>
      <c r="C2" s="69"/>
      <c r="D2" s="331" t="str">
        <f>IF(ISBLANK('Základní údaje'!B4),"",'Základní údaje'!B4)</f>
        <v>ČSOB Asset Management, a.s., člen skupiny ČSOB</v>
      </c>
      <c r="E2" s="331"/>
      <c r="F2" s="331"/>
    </row>
    <row r="3" spans="1:7" ht="12.75">
      <c r="A3" s="67"/>
      <c r="B3" s="70" t="s">
        <v>1</v>
      </c>
      <c r="D3" s="332" t="str">
        <f>IF(ISBLANK('Základní údaje'!B3),"",'Základní údaje'!B3)</f>
        <v>63999463</v>
      </c>
      <c r="E3" s="332"/>
      <c r="F3" s="332"/>
      <c r="G3" s="71"/>
    </row>
    <row r="4" spans="1:4" ht="13.5" thickBot="1">
      <c r="A4" s="123"/>
      <c r="B4" s="123"/>
      <c r="C4" s="10"/>
      <c r="D4" s="124"/>
    </row>
    <row r="5" spans="1:5" ht="23.25" thickBot="1">
      <c r="A5" s="204" t="s">
        <v>218</v>
      </c>
      <c r="B5" s="194" t="s">
        <v>223</v>
      </c>
      <c r="C5" s="116" t="s">
        <v>225</v>
      </c>
      <c r="D5" s="194" t="s">
        <v>228</v>
      </c>
      <c r="E5" s="194" t="s">
        <v>227</v>
      </c>
    </row>
    <row r="6" spans="1:8" ht="12.75">
      <c r="A6" s="205" t="s">
        <v>4</v>
      </c>
      <c r="B6" s="125" t="s">
        <v>29</v>
      </c>
      <c r="C6" s="195">
        <v>28</v>
      </c>
      <c r="D6" s="120">
        <f>+D7+D8</f>
        <v>0</v>
      </c>
      <c r="E6" s="120">
        <f>+E7+E8</f>
        <v>0</v>
      </c>
      <c r="F6" s="11"/>
      <c r="G6" s="11"/>
      <c r="H6" s="11"/>
    </row>
    <row r="7" spans="1:8" ht="12.75">
      <c r="A7" s="155" t="s">
        <v>103</v>
      </c>
      <c r="B7" s="126" t="s">
        <v>104</v>
      </c>
      <c r="C7" s="196">
        <v>29</v>
      </c>
      <c r="D7" s="3"/>
      <c r="E7" s="3"/>
      <c r="F7" s="11"/>
      <c r="G7" s="11"/>
      <c r="H7" s="11"/>
    </row>
    <row r="8" spans="1:8" ht="13.5" thickBot="1">
      <c r="A8" s="206"/>
      <c r="B8" s="128" t="s">
        <v>105</v>
      </c>
      <c r="C8" s="197">
        <v>30</v>
      </c>
      <c r="D8" s="117"/>
      <c r="E8" s="117"/>
      <c r="F8" s="11"/>
      <c r="G8" s="11"/>
      <c r="H8" s="11"/>
    </row>
    <row r="9" spans="1:8" ht="12.75">
      <c r="A9" s="210" t="s">
        <v>6</v>
      </c>
      <c r="B9" s="125" t="s">
        <v>102</v>
      </c>
      <c r="C9" s="195">
        <v>31</v>
      </c>
      <c r="D9" s="120">
        <f>+D10+D11</f>
        <v>0</v>
      </c>
      <c r="E9" s="120">
        <f>+E10+E11</f>
        <v>0</v>
      </c>
      <c r="F9" s="11"/>
      <c r="G9" s="11"/>
      <c r="H9" s="11"/>
    </row>
    <row r="10" spans="1:8" ht="12.75">
      <c r="A10" s="150" t="s">
        <v>106</v>
      </c>
      <c r="B10" s="126" t="s">
        <v>104</v>
      </c>
      <c r="C10" s="196">
        <v>32</v>
      </c>
      <c r="D10" s="3"/>
      <c r="E10" s="3"/>
      <c r="F10" s="11"/>
      <c r="G10" s="11"/>
      <c r="H10" s="11"/>
    </row>
    <row r="11" spans="1:8" ht="13.5" thickBot="1">
      <c r="A11" s="206"/>
      <c r="B11" s="128" t="s">
        <v>105</v>
      </c>
      <c r="C11" s="197">
        <v>33</v>
      </c>
      <c r="D11" s="117"/>
      <c r="E11" s="117"/>
      <c r="F11" s="11"/>
      <c r="G11" s="11"/>
      <c r="H11" s="11"/>
    </row>
    <row r="12" spans="1:8" ht="12.75">
      <c r="A12" s="210" t="s">
        <v>8</v>
      </c>
      <c r="B12" s="125" t="s">
        <v>30</v>
      </c>
      <c r="C12" s="195">
        <v>34</v>
      </c>
      <c r="D12" s="120">
        <f>+D13+D14</f>
        <v>0</v>
      </c>
      <c r="E12" s="120">
        <f>+E13+E14</f>
        <v>0</v>
      </c>
      <c r="F12" s="11"/>
      <c r="G12" s="11"/>
      <c r="H12" s="11"/>
    </row>
    <row r="13" spans="1:8" ht="12.75">
      <c r="A13" s="150" t="s">
        <v>106</v>
      </c>
      <c r="B13" s="126" t="s">
        <v>107</v>
      </c>
      <c r="C13" s="196">
        <v>35</v>
      </c>
      <c r="D13" s="3"/>
      <c r="E13" s="3"/>
      <c r="F13" s="11"/>
      <c r="G13" s="11"/>
      <c r="H13" s="11"/>
    </row>
    <row r="14" spans="1:8" ht="13.5" thickBot="1">
      <c r="A14" s="206"/>
      <c r="B14" s="128" t="s">
        <v>108</v>
      </c>
      <c r="C14" s="197">
        <v>36</v>
      </c>
      <c r="D14" s="117"/>
      <c r="E14" s="117"/>
      <c r="F14" s="11"/>
      <c r="G14" s="11"/>
      <c r="H14" s="11"/>
    </row>
    <row r="15" spans="1:8" ht="13.5" thickBot="1">
      <c r="A15" s="207" t="s">
        <v>9</v>
      </c>
      <c r="B15" s="129" t="s">
        <v>31</v>
      </c>
      <c r="C15" s="198">
        <v>37</v>
      </c>
      <c r="D15" s="212">
        <v>35877</v>
      </c>
      <c r="E15" s="212">
        <v>84746</v>
      </c>
      <c r="F15" s="11"/>
      <c r="G15" s="11"/>
      <c r="H15" s="11"/>
    </row>
    <row r="16" spans="1:8" ht="13.5" thickBot="1">
      <c r="A16" s="150" t="s">
        <v>10</v>
      </c>
      <c r="B16" s="130" t="s">
        <v>32</v>
      </c>
      <c r="C16" s="199">
        <v>38</v>
      </c>
      <c r="D16" s="211">
        <v>12702</v>
      </c>
      <c r="E16" s="211">
        <v>6078</v>
      </c>
      <c r="F16" s="11"/>
      <c r="G16" s="11"/>
      <c r="H16" s="11"/>
    </row>
    <row r="17" spans="1:8" ht="12.75">
      <c r="A17" s="210" t="s">
        <v>12</v>
      </c>
      <c r="B17" s="131" t="s">
        <v>33</v>
      </c>
      <c r="C17" s="195">
        <v>39</v>
      </c>
      <c r="D17" s="120">
        <f>+D18+D19+D20</f>
        <v>0</v>
      </c>
      <c r="E17" s="120">
        <f>+E18+E19+E20</f>
        <v>0</v>
      </c>
      <c r="F17" s="11"/>
      <c r="G17" s="11"/>
      <c r="H17" s="11"/>
    </row>
    <row r="18" spans="1:8" ht="12.75">
      <c r="A18" s="150" t="s">
        <v>20</v>
      </c>
      <c r="B18" s="132" t="s">
        <v>109</v>
      </c>
      <c r="C18" s="196">
        <v>40</v>
      </c>
      <c r="D18" s="3"/>
      <c r="E18" s="3"/>
      <c r="F18" s="11"/>
      <c r="G18" s="11"/>
      <c r="H18" s="11"/>
    </row>
    <row r="19" spans="1:8" ht="12.75">
      <c r="A19" s="150"/>
      <c r="B19" s="132" t="s">
        <v>110</v>
      </c>
      <c r="C19" s="196">
        <v>41</v>
      </c>
      <c r="D19" s="3"/>
      <c r="E19" s="3"/>
      <c r="F19" s="11"/>
      <c r="G19" s="11"/>
      <c r="H19" s="11"/>
    </row>
    <row r="20" spans="1:8" ht="13.5" thickBot="1">
      <c r="A20" s="206"/>
      <c r="B20" s="133" t="s">
        <v>302</v>
      </c>
      <c r="C20" s="197">
        <v>42</v>
      </c>
      <c r="D20" s="117"/>
      <c r="E20" s="117"/>
      <c r="F20" s="11"/>
      <c r="G20" s="11"/>
      <c r="H20" s="11"/>
    </row>
    <row r="21" spans="1:8" ht="13.5" thickBot="1">
      <c r="A21" s="150" t="s">
        <v>14</v>
      </c>
      <c r="B21" s="130" t="s">
        <v>34</v>
      </c>
      <c r="C21" s="199">
        <v>43</v>
      </c>
      <c r="D21" s="211"/>
      <c r="E21" s="211"/>
      <c r="F21" s="11"/>
      <c r="G21" s="11"/>
      <c r="H21" s="11"/>
    </row>
    <row r="22" spans="1:8" ht="12.75">
      <c r="A22" s="210" t="s">
        <v>17</v>
      </c>
      <c r="B22" s="131" t="s">
        <v>35</v>
      </c>
      <c r="C22" s="195">
        <v>44</v>
      </c>
      <c r="D22" s="236">
        <v>34000</v>
      </c>
      <c r="E22" s="236">
        <v>34000</v>
      </c>
      <c r="F22" s="11"/>
      <c r="G22" s="11"/>
      <c r="H22" s="11"/>
    </row>
    <row r="23" spans="1:8" ht="12.75">
      <c r="A23" s="150" t="s">
        <v>56</v>
      </c>
      <c r="B23" s="132" t="s">
        <v>111</v>
      </c>
      <c r="C23" s="196">
        <v>45</v>
      </c>
      <c r="D23" s="3">
        <v>34000</v>
      </c>
      <c r="E23" s="3">
        <v>34000</v>
      </c>
      <c r="F23" s="11"/>
      <c r="G23" s="11"/>
      <c r="H23" s="11"/>
    </row>
    <row r="24" spans="1:8" ht="13.5" thickBot="1">
      <c r="A24" s="206"/>
      <c r="B24" s="133" t="s">
        <v>112</v>
      </c>
      <c r="C24" s="197">
        <v>46</v>
      </c>
      <c r="D24" s="117"/>
      <c r="E24" s="117"/>
      <c r="F24" s="11"/>
      <c r="G24" s="11"/>
      <c r="H24" s="11"/>
    </row>
    <row r="25" spans="1:8" ht="13.5" thickBot="1">
      <c r="A25" s="205" t="s">
        <v>19</v>
      </c>
      <c r="B25" s="134" t="s">
        <v>37</v>
      </c>
      <c r="C25" s="200">
        <v>47</v>
      </c>
      <c r="D25" s="119"/>
      <c r="E25" s="119"/>
      <c r="F25" s="11"/>
      <c r="G25" s="11"/>
      <c r="H25" s="11"/>
    </row>
    <row r="26" spans="1:8" ht="12.75">
      <c r="A26" s="210" t="s">
        <v>21</v>
      </c>
      <c r="B26" s="125" t="s">
        <v>38</v>
      </c>
      <c r="C26" s="195">
        <v>48</v>
      </c>
      <c r="D26" s="120">
        <f>+D27+D28+D29</f>
        <v>62178</v>
      </c>
      <c r="E26" s="120">
        <v>59740</v>
      </c>
      <c r="F26" s="135"/>
      <c r="G26" s="11"/>
      <c r="H26" s="11"/>
    </row>
    <row r="27" spans="1:8" ht="12.75">
      <c r="A27" s="208" t="s">
        <v>106</v>
      </c>
      <c r="B27" s="136" t="s">
        <v>113</v>
      </c>
      <c r="C27" s="196">
        <v>49</v>
      </c>
      <c r="D27" s="4">
        <v>57068</v>
      </c>
      <c r="E27" s="4">
        <v>57068</v>
      </c>
      <c r="F27" s="135"/>
      <c r="G27" s="11"/>
      <c r="H27" s="11"/>
    </row>
    <row r="28" spans="1:8" ht="12.75">
      <c r="A28" s="150"/>
      <c r="B28" s="126" t="s">
        <v>114</v>
      </c>
      <c r="C28" s="196">
        <v>50</v>
      </c>
      <c r="D28" s="3"/>
      <c r="E28" s="3"/>
      <c r="F28" s="135"/>
      <c r="G28" s="11"/>
      <c r="H28" s="11"/>
    </row>
    <row r="29" spans="1:8" ht="13.5" thickBot="1">
      <c r="A29" s="206"/>
      <c r="B29" s="128" t="s">
        <v>115</v>
      </c>
      <c r="C29" s="197">
        <v>51</v>
      </c>
      <c r="D29" s="117">
        <v>5110</v>
      </c>
      <c r="E29" s="117">
        <v>2672</v>
      </c>
      <c r="F29" s="135"/>
      <c r="G29" s="11"/>
      <c r="H29" s="11"/>
    </row>
    <row r="30" spans="1:8" ht="13.5" thickBot="1">
      <c r="A30" s="150" t="s">
        <v>22</v>
      </c>
      <c r="B30" s="130" t="s">
        <v>39</v>
      </c>
      <c r="C30" s="199">
        <v>52</v>
      </c>
      <c r="D30" s="211"/>
      <c r="E30" s="211"/>
      <c r="F30" s="11"/>
      <c r="G30" s="11"/>
      <c r="H30" s="11"/>
    </row>
    <row r="31" spans="1:8" ht="13.5" thickBot="1">
      <c r="A31" s="207" t="s">
        <v>24</v>
      </c>
      <c r="B31" s="129" t="s">
        <v>40</v>
      </c>
      <c r="C31" s="198">
        <v>53</v>
      </c>
      <c r="D31" s="212"/>
      <c r="E31" s="212"/>
      <c r="F31" s="11"/>
      <c r="G31" s="11"/>
      <c r="H31" s="11"/>
    </row>
    <row r="32" spans="1:8" ht="12.75">
      <c r="A32" s="210" t="s">
        <v>25</v>
      </c>
      <c r="B32" s="137" t="s">
        <v>42</v>
      </c>
      <c r="C32" s="201">
        <v>54</v>
      </c>
      <c r="D32" s="121">
        <f>+D33+D34+D35</f>
        <v>0</v>
      </c>
      <c r="E32" s="121">
        <f>+E33+E34+E35</f>
        <v>0</v>
      </c>
      <c r="F32" s="11"/>
      <c r="G32" s="11"/>
      <c r="H32" s="11"/>
    </row>
    <row r="33" spans="1:8" ht="12.75">
      <c r="A33" s="150" t="s">
        <v>56</v>
      </c>
      <c r="B33" s="126" t="s">
        <v>116</v>
      </c>
      <c r="C33" s="196">
        <v>55</v>
      </c>
      <c r="D33" s="3"/>
      <c r="E33" s="3"/>
      <c r="F33" s="11"/>
      <c r="G33" s="11"/>
      <c r="H33" s="11"/>
    </row>
    <row r="34" spans="1:8" ht="12.75">
      <c r="A34" s="150"/>
      <c r="B34" s="126" t="s">
        <v>117</v>
      </c>
      <c r="C34" s="196">
        <v>56</v>
      </c>
      <c r="D34" s="3"/>
      <c r="E34" s="3"/>
      <c r="F34" s="11"/>
      <c r="G34" s="11"/>
      <c r="H34" s="11"/>
    </row>
    <row r="35" spans="1:8" ht="13.5" thickBot="1">
      <c r="A35" s="150"/>
      <c r="B35" s="138" t="s">
        <v>118</v>
      </c>
      <c r="C35" s="202">
        <v>57</v>
      </c>
      <c r="D35" s="118"/>
      <c r="E35" s="118"/>
      <c r="F35" s="11"/>
      <c r="G35" s="11"/>
      <c r="H35" s="11"/>
    </row>
    <row r="36" spans="1:8" ht="23.25" thickBot="1">
      <c r="A36" s="209" t="s">
        <v>41</v>
      </c>
      <c r="B36" s="139" t="s">
        <v>44</v>
      </c>
      <c r="C36" s="198">
        <v>58</v>
      </c>
      <c r="D36" s="212">
        <v>188345</v>
      </c>
      <c r="E36" s="212">
        <v>102951</v>
      </c>
      <c r="F36" s="11"/>
      <c r="G36" s="11"/>
      <c r="H36" s="11"/>
    </row>
    <row r="37" spans="1:8" ht="13.5" thickBot="1">
      <c r="A37" s="207" t="s">
        <v>43</v>
      </c>
      <c r="B37" s="129" t="s">
        <v>46</v>
      </c>
      <c r="C37" s="198">
        <v>59</v>
      </c>
      <c r="D37" s="212">
        <v>99079</v>
      </c>
      <c r="E37" s="212">
        <v>88394</v>
      </c>
      <c r="F37" s="11"/>
      <c r="G37" s="11"/>
      <c r="H37" s="11"/>
    </row>
    <row r="38" spans="1:8" ht="13.5" thickBot="1">
      <c r="A38" s="207"/>
      <c r="B38" s="231" t="s">
        <v>47</v>
      </c>
      <c r="C38" s="198">
        <v>60</v>
      </c>
      <c r="D38" s="165">
        <f>D15+D16+D23+D27+D29+D36+D37</f>
        <v>432181</v>
      </c>
      <c r="E38" s="165">
        <v>375909</v>
      </c>
      <c r="F38" s="11"/>
      <c r="G38" s="11"/>
      <c r="H38" s="11"/>
    </row>
    <row r="39" spans="1:8" ht="12.75" hidden="1">
      <c r="A39" s="150"/>
      <c r="B39" s="137"/>
      <c r="C39" s="201">
        <v>102</v>
      </c>
      <c r="D39" s="230"/>
      <c r="E39" s="230"/>
      <c r="F39" s="11"/>
      <c r="G39" s="11"/>
      <c r="H39" s="11"/>
    </row>
    <row r="40" spans="1:8" ht="12.75" hidden="1">
      <c r="A40" s="150"/>
      <c r="B40" s="126"/>
      <c r="C40" s="196">
        <v>103</v>
      </c>
      <c r="D40" s="127"/>
      <c r="E40" s="127"/>
      <c r="F40" s="11"/>
      <c r="G40" s="11"/>
      <c r="H40" s="11"/>
    </row>
    <row r="41" spans="1:8" ht="12.75" hidden="1">
      <c r="A41" s="150"/>
      <c r="B41" s="126"/>
      <c r="C41" s="196">
        <v>104</v>
      </c>
      <c r="D41" s="127"/>
      <c r="E41" s="127"/>
      <c r="F41" s="11"/>
      <c r="G41" s="11"/>
      <c r="H41" s="11"/>
    </row>
    <row r="42" spans="1:8" ht="12.75" hidden="1">
      <c r="A42" s="156"/>
      <c r="B42" s="126"/>
      <c r="C42" s="196">
        <v>105</v>
      </c>
      <c r="D42" s="127"/>
      <c r="E42" s="127"/>
      <c r="F42" s="11"/>
      <c r="G42" s="11"/>
      <c r="H42" s="11"/>
    </row>
    <row r="43" spans="1:8" ht="12.75" hidden="1">
      <c r="A43" s="150"/>
      <c r="B43" s="126"/>
      <c r="C43" s="196">
        <v>106</v>
      </c>
      <c r="D43" s="127"/>
      <c r="E43" s="127"/>
      <c r="F43" s="11"/>
      <c r="G43" s="11"/>
      <c r="H43" s="11"/>
    </row>
    <row r="44" spans="1:8" ht="12.75" hidden="1">
      <c r="A44" s="150"/>
      <c r="B44" s="126"/>
      <c r="C44" s="196">
        <v>107</v>
      </c>
      <c r="D44" s="127"/>
      <c r="E44" s="127"/>
      <c r="F44" s="11"/>
      <c r="G44" s="11"/>
      <c r="H44" s="11"/>
    </row>
    <row r="45" spans="1:8" ht="12.75" hidden="1">
      <c r="A45" s="150"/>
      <c r="B45" s="126"/>
      <c r="C45" s="196">
        <v>108</v>
      </c>
      <c r="D45" s="127"/>
      <c r="E45" s="127"/>
      <c r="F45" s="11"/>
      <c r="G45" s="11"/>
      <c r="H45" s="11"/>
    </row>
    <row r="46" spans="1:8" ht="12.75" hidden="1">
      <c r="A46" s="150"/>
      <c r="B46" s="126"/>
      <c r="C46" s="196">
        <v>109</v>
      </c>
      <c r="D46" s="127"/>
      <c r="E46" s="127"/>
      <c r="F46" s="11"/>
      <c r="G46" s="11"/>
      <c r="H46" s="11"/>
    </row>
    <row r="47" spans="1:8" ht="12.75" hidden="1">
      <c r="A47" s="155"/>
      <c r="B47" s="126"/>
      <c r="C47" s="196">
        <v>110</v>
      </c>
      <c r="D47" s="127"/>
      <c r="E47" s="127"/>
      <c r="F47" s="11"/>
      <c r="G47" s="11"/>
      <c r="H47" s="11"/>
    </row>
    <row r="48" spans="1:8" ht="13.5" thickBot="1">
      <c r="A48" s="158"/>
      <c r="B48" s="128" t="s">
        <v>28</v>
      </c>
      <c r="C48" s="203">
        <v>999</v>
      </c>
      <c r="D48" s="142">
        <f>SUM(SUM(D6:D38))</f>
        <v>960540</v>
      </c>
      <c r="E48" s="142">
        <f>SUM(SUM(E6:E38))</f>
        <v>845558</v>
      </c>
      <c r="F48" s="11"/>
      <c r="G48" s="11"/>
      <c r="H48" s="11"/>
    </row>
    <row r="49" spans="1:5" ht="12.75">
      <c r="A49" s="123"/>
      <c r="B49" s="123"/>
      <c r="C49" s="140"/>
      <c r="D49" s="5"/>
      <c r="E49" s="5"/>
    </row>
  </sheetData>
  <sheetProtection/>
  <mergeCells count="3">
    <mergeCell ref="D1:F1"/>
    <mergeCell ref="D2:F2"/>
    <mergeCell ref="D3:F3"/>
  </mergeCells>
  <printOptions/>
  <pageMargins left="0.21" right="0.28" top="0.32" bottom="0.42" header="0.17" footer="0.23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pane ySplit="5" topLeftCell="BM6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5.75390625" style="24" bestFit="1" customWidth="1"/>
    <col min="2" max="2" width="38.25390625" style="24" customWidth="1"/>
    <col min="3" max="3" width="5.00390625" style="24" customWidth="1"/>
    <col min="4" max="4" width="19.125" style="24" bestFit="1" customWidth="1"/>
    <col min="5" max="5" width="16.25390625" style="24" bestFit="1" customWidth="1"/>
    <col min="6" max="16384" width="9.125" style="24" customWidth="1"/>
  </cols>
  <sheetData>
    <row r="1" spans="1:6" ht="12.75">
      <c r="A1" s="67"/>
      <c r="B1" s="68" t="s">
        <v>215</v>
      </c>
      <c r="C1" s="7"/>
      <c r="D1" s="330">
        <f>IF(ISBLANK('Základní údaje'!B21),"",'Základní údaje'!B21)</f>
        <v>39082</v>
      </c>
      <c r="E1" s="330"/>
      <c r="F1" s="330"/>
    </row>
    <row r="2" spans="1:6" ht="12.75">
      <c r="A2" s="67"/>
      <c r="B2" s="9" t="s">
        <v>2</v>
      </c>
      <c r="C2" s="69"/>
      <c r="D2" s="331" t="str">
        <f>IF(ISBLANK('Základní údaje'!B4),"",'Základní údaje'!B4)</f>
        <v>ČSOB Asset Management, a.s., člen skupiny ČSOB</v>
      </c>
      <c r="E2" s="331"/>
      <c r="F2" s="331"/>
    </row>
    <row r="3" spans="1:7" ht="12.75">
      <c r="A3" s="67"/>
      <c r="B3" s="70" t="s">
        <v>1</v>
      </c>
      <c r="D3" s="332" t="str">
        <f>IF(ISBLANK('Základní údaje'!B3),"",'Základní údaje'!B3)</f>
        <v>63999463</v>
      </c>
      <c r="E3" s="332"/>
      <c r="F3" s="332"/>
      <c r="G3" s="71"/>
    </row>
    <row r="4" spans="1:4" ht="13.5" thickBot="1">
      <c r="A4" s="124"/>
      <c r="B4" s="124"/>
      <c r="C4" s="124"/>
      <c r="D4" s="124"/>
    </row>
    <row r="5" spans="1:5" ht="23.25" thickBot="1">
      <c r="A5" s="194" t="s">
        <v>218</v>
      </c>
      <c r="B5" s="194" t="s">
        <v>229</v>
      </c>
      <c r="C5" s="194" t="s">
        <v>225</v>
      </c>
      <c r="D5" s="194" t="s">
        <v>228</v>
      </c>
      <c r="E5" s="194" t="s">
        <v>227</v>
      </c>
    </row>
    <row r="6" spans="1:5" ht="12.75">
      <c r="A6" s="210"/>
      <c r="B6" s="144" t="s">
        <v>48</v>
      </c>
      <c r="C6" s="195"/>
      <c r="D6" s="233">
        <f>SUM(D7:D14)</f>
        <v>0</v>
      </c>
      <c r="E6" s="233">
        <f>SUM(E7:E14)</f>
        <v>0</v>
      </c>
    </row>
    <row r="7" spans="1:8" ht="12.75">
      <c r="A7" s="153" t="s">
        <v>4</v>
      </c>
      <c r="B7" s="137" t="s">
        <v>49</v>
      </c>
      <c r="C7" s="201">
        <v>1</v>
      </c>
      <c r="D7" s="25"/>
      <c r="E7" s="25"/>
      <c r="F7" s="145"/>
      <c r="G7" s="145"/>
      <c r="H7" s="145"/>
    </row>
    <row r="8" spans="1:8" ht="12.75">
      <c r="A8" s="156" t="s">
        <v>6</v>
      </c>
      <c r="B8" s="126" t="s">
        <v>50</v>
      </c>
      <c r="C8" s="196">
        <v>2</v>
      </c>
      <c r="D8" s="25"/>
      <c r="E8" s="25"/>
      <c r="F8" s="145"/>
      <c r="G8" s="145"/>
      <c r="H8" s="145"/>
    </row>
    <row r="9" spans="1:8" ht="12.75">
      <c r="A9" s="156" t="s">
        <v>8</v>
      </c>
      <c r="B9" s="126" t="s">
        <v>51</v>
      </c>
      <c r="C9" s="196">
        <v>3</v>
      </c>
      <c r="D9" s="25"/>
      <c r="E9" s="25"/>
      <c r="F9" s="145"/>
      <c r="G9" s="145"/>
      <c r="H9" s="145"/>
    </row>
    <row r="10" spans="1:8" ht="12.75">
      <c r="A10" s="156" t="s">
        <v>9</v>
      </c>
      <c r="B10" s="126" t="s">
        <v>52</v>
      </c>
      <c r="C10" s="196">
        <v>4</v>
      </c>
      <c r="D10" s="25"/>
      <c r="E10" s="25"/>
      <c r="F10" s="145"/>
      <c r="G10" s="145"/>
      <c r="H10" s="145"/>
    </row>
    <row r="11" spans="1:8" ht="12.75">
      <c r="A11" s="156" t="s">
        <v>10</v>
      </c>
      <c r="B11" s="126" t="s">
        <v>53</v>
      </c>
      <c r="C11" s="196">
        <v>5</v>
      </c>
      <c r="D11" s="25"/>
      <c r="E11" s="25"/>
      <c r="F11" s="145"/>
      <c r="G11" s="145"/>
      <c r="H11" s="145"/>
    </row>
    <row r="12" spans="1:8" ht="12.75">
      <c r="A12" s="156" t="s">
        <v>12</v>
      </c>
      <c r="B12" s="126" t="s">
        <v>54</v>
      </c>
      <c r="C12" s="196">
        <v>6</v>
      </c>
      <c r="D12" s="25"/>
      <c r="E12" s="25"/>
      <c r="F12" s="145"/>
      <c r="G12" s="145"/>
      <c r="H12" s="145"/>
    </row>
    <row r="13" spans="1:8" ht="12.75">
      <c r="A13" s="156" t="s">
        <v>14</v>
      </c>
      <c r="B13" s="126" t="s">
        <v>55</v>
      </c>
      <c r="C13" s="196">
        <v>7</v>
      </c>
      <c r="D13" s="25"/>
      <c r="E13" s="25"/>
      <c r="F13" s="145"/>
      <c r="G13" s="145"/>
      <c r="H13" s="145"/>
    </row>
    <row r="14" spans="1:8" ht="13.5" thickBot="1">
      <c r="A14" s="158" t="s">
        <v>17</v>
      </c>
      <c r="B14" s="128" t="s">
        <v>57</v>
      </c>
      <c r="C14" s="197">
        <v>8</v>
      </c>
      <c r="D14" s="143"/>
      <c r="E14" s="143"/>
      <c r="F14" s="145"/>
      <c r="G14" s="145"/>
      <c r="H14" s="145"/>
    </row>
    <row r="15" spans="1:8" ht="12.75">
      <c r="A15" s="210"/>
      <c r="B15" s="144" t="s">
        <v>58</v>
      </c>
      <c r="C15" s="195"/>
      <c r="D15" s="233">
        <f>SUM(D16:D22)</f>
        <v>84935533</v>
      </c>
      <c r="E15" s="233">
        <v>78064183</v>
      </c>
      <c r="F15" s="145"/>
      <c r="G15" s="145"/>
      <c r="H15" s="145"/>
    </row>
    <row r="16" spans="1:8" ht="12.75">
      <c r="A16" s="156" t="s">
        <v>4</v>
      </c>
      <c r="B16" s="126" t="s">
        <v>59</v>
      </c>
      <c r="C16" s="196">
        <v>9</v>
      </c>
      <c r="D16" s="25"/>
      <c r="E16" s="25"/>
      <c r="F16" s="145"/>
      <c r="G16" s="145"/>
      <c r="H16" s="145"/>
    </row>
    <row r="17" spans="1:8" ht="12.75">
      <c r="A17" s="156" t="s">
        <v>6</v>
      </c>
      <c r="B17" s="126" t="s">
        <v>303</v>
      </c>
      <c r="C17" s="196">
        <v>10</v>
      </c>
      <c r="D17" s="25"/>
      <c r="E17" s="25"/>
      <c r="F17" s="145"/>
      <c r="G17" s="145"/>
      <c r="H17" s="145"/>
    </row>
    <row r="18" spans="1:8" ht="12.75">
      <c r="A18" s="156" t="s">
        <v>8</v>
      </c>
      <c r="B18" s="126" t="s">
        <v>60</v>
      </c>
      <c r="C18" s="196">
        <v>11</v>
      </c>
      <c r="D18" s="25"/>
      <c r="E18" s="25"/>
      <c r="F18" s="145"/>
      <c r="G18" s="145"/>
      <c r="H18" s="145"/>
    </row>
    <row r="19" spans="1:8" ht="12.75">
      <c r="A19" s="156" t="s">
        <v>9</v>
      </c>
      <c r="B19" s="126" t="s">
        <v>61</v>
      </c>
      <c r="C19" s="196">
        <v>12</v>
      </c>
      <c r="D19" s="25"/>
      <c r="E19" s="25"/>
      <c r="F19" s="145"/>
      <c r="G19" s="145"/>
      <c r="H19" s="145"/>
    </row>
    <row r="20" spans="1:8" ht="12.75">
      <c r="A20" s="156" t="s">
        <v>10</v>
      </c>
      <c r="B20" s="126" t="s">
        <v>62</v>
      </c>
      <c r="C20" s="196">
        <v>13</v>
      </c>
      <c r="D20" s="25"/>
      <c r="E20" s="25"/>
      <c r="F20" s="145"/>
      <c r="G20" s="145"/>
      <c r="H20" s="145"/>
    </row>
    <row r="21" spans="1:8" ht="12.75">
      <c r="A21" s="156" t="s">
        <v>12</v>
      </c>
      <c r="B21" s="126" t="s">
        <v>63</v>
      </c>
      <c r="C21" s="196">
        <v>14</v>
      </c>
      <c r="D21" s="3"/>
      <c r="E21" s="3"/>
      <c r="F21" s="145"/>
      <c r="G21" s="145"/>
      <c r="H21" s="145"/>
    </row>
    <row r="22" spans="1:8" ht="13.5" thickBot="1">
      <c r="A22" s="158" t="s">
        <v>14</v>
      </c>
      <c r="B22" s="128" t="s">
        <v>64</v>
      </c>
      <c r="C22" s="197">
        <v>15</v>
      </c>
      <c r="D22" s="117">
        <v>84935533</v>
      </c>
      <c r="E22" s="117">
        <v>78064183</v>
      </c>
      <c r="F22" s="145"/>
      <c r="G22" s="145"/>
      <c r="H22" s="145"/>
    </row>
    <row r="23" spans="1:8" ht="13.5" thickBot="1">
      <c r="A23" s="146"/>
      <c r="B23" s="129" t="s">
        <v>28</v>
      </c>
      <c r="C23" s="213">
        <v>999</v>
      </c>
      <c r="D23" s="147">
        <f>SUM(D6:D22)</f>
        <v>169871066</v>
      </c>
      <c r="E23" s="147">
        <f>SUM(E6:E22)</f>
        <v>156128366</v>
      </c>
      <c r="F23" s="145"/>
      <c r="G23" s="145"/>
      <c r="H23" s="145"/>
    </row>
  </sheetData>
  <sheetProtection/>
  <mergeCells count="3">
    <mergeCell ref="D1:F1"/>
    <mergeCell ref="D2:F2"/>
    <mergeCell ref="D3:F3"/>
  </mergeCells>
  <printOptions/>
  <pageMargins left="0.21" right="0.28" top="0.41" bottom="0.36" header="0.21" footer="0.23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workbookViewId="0" topLeftCell="A1">
      <pane ySplit="6" topLeftCell="BM13" activePane="bottomLeft" state="frozen"/>
      <selection pane="topLeft" activeCell="D15" sqref="D15:D16"/>
      <selection pane="bottomLeft" activeCell="D18" sqref="D18"/>
    </sheetView>
  </sheetViews>
  <sheetFormatPr defaultColWidth="9.00390625" defaultRowHeight="12.75"/>
  <cols>
    <col min="1" max="1" width="7.00390625" style="141" customWidth="1"/>
    <col min="2" max="2" width="54.00390625" style="141" customWidth="1"/>
    <col min="3" max="3" width="5.00390625" style="141" customWidth="1"/>
    <col min="4" max="4" width="17.75390625" style="141" customWidth="1"/>
    <col min="5" max="5" width="17.75390625" style="149" customWidth="1"/>
    <col min="6" max="16384" width="9.125" style="141" customWidth="1"/>
  </cols>
  <sheetData>
    <row r="1" spans="1:6" ht="11.25">
      <c r="A1" s="67"/>
      <c r="B1" s="68" t="s">
        <v>216</v>
      </c>
      <c r="C1" s="7"/>
      <c r="D1" s="330">
        <f>IF(ISBLANK('Základní údaje'!B20),"",'Základní údaje'!B20)</f>
        <v>39082</v>
      </c>
      <c r="E1" s="330"/>
      <c r="F1" s="330"/>
    </row>
    <row r="2" spans="1:6" ht="11.25">
      <c r="A2" s="67"/>
      <c r="B2" s="9" t="s">
        <v>2</v>
      </c>
      <c r="C2" s="69"/>
      <c r="D2" s="331" t="str">
        <f>IF(ISBLANK('Základní údaje'!B4),"",'Základní údaje'!B4)</f>
        <v>ČSOB Asset Management, a.s., člen skupiny ČSOB</v>
      </c>
      <c r="E2" s="331"/>
      <c r="F2" s="331"/>
    </row>
    <row r="3" spans="1:7" ht="11.25">
      <c r="A3" s="67"/>
      <c r="B3" s="70" t="s">
        <v>1</v>
      </c>
      <c r="D3" s="332" t="str">
        <f>IF(ISBLANK('Základní údaje'!B3),"",'Základní údaje'!B3)</f>
        <v>63999463</v>
      </c>
      <c r="E3" s="332"/>
      <c r="F3" s="332"/>
      <c r="G3" s="71"/>
    </row>
    <row r="4" ht="12" thickBot="1"/>
    <row r="5" spans="1:5" ht="10.5" customHeight="1">
      <c r="A5" s="333" t="s">
        <v>218</v>
      </c>
      <c r="B5" s="333" t="s">
        <v>224</v>
      </c>
      <c r="C5" s="333" t="s">
        <v>225</v>
      </c>
      <c r="D5" s="335" t="s">
        <v>65</v>
      </c>
      <c r="E5" s="335"/>
    </row>
    <row r="6" spans="1:5" ht="21" customHeight="1" thickBot="1">
      <c r="A6" s="334"/>
      <c r="B6" s="334"/>
      <c r="C6" s="334"/>
      <c r="D6" s="232" t="s">
        <v>66</v>
      </c>
      <c r="E6" s="232" t="s">
        <v>67</v>
      </c>
    </row>
    <row r="7" spans="1:8" ht="11.25">
      <c r="A7" s="205" t="s">
        <v>4</v>
      </c>
      <c r="B7" s="125" t="s">
        <v>68</v>
      </c>
      <c r="C7" s="214">
        <v>1</v>
      </c>
      <c r="D7" s="226">
        <v>4223</v>
      </c>
      <c r="E7" s="226">
        <v>2428</v>
      </c>
      <c r="F7" s="152"/>
      <c r="G7" s="152"/>
      <c r="H7" s="152"/>
    </row>
    <row r="8" spans="1:8" ht="12" thickBot="1">
      <c r="A8" s="206" t="s">
        <v>258</v>
      </c>
      <c r="B8" s="128" t="s">
        <v>304</v>
      </c>
      <c r="C8" s="159">
        <v>2</v>
      </c>
      <c r="D8" s="216"/>
      <c r="E8" s="216"/>
      <c r="F8" s="152"/>
      <c r="G8" s="152"/>
      <c r="H8" s="152"/>
    </row>
    <row r="9" spans="1:8" ht="11.25">
      <c r="A9" s="150" t="s">
        <v>6</v>
      </c>
      <c r="B9" s="137" t="s">
        <v>69</v>
      </c>
      <c r="C9" s="151">
        <v>3</v>
      </c>
      <c r="D9" s="227"/>
      <c r="E9" s="227"/>
      <c r="F9" s="152"/>
      <c r="G9" s="152"/>
      <c r="H9" s="152"/>
    </row>
    <row r="10" spans="1:8" ht="12" thickBot="1">
      <c r="A10" s="206" t="s">
        <v>258</v>
      </c>
      <c r="B10" s="128" t="s">
        <v>305</v>
      </c>
      <c r="C10" s="159">
        <v>4</v>
      </c>
      <c r="D10" s="216"/>
      <c r="E10" s="216"/>
      <c r="F10" s="152"/>
      <c r="G10" s="152"/>
      <c r="H10" s="152"/>
    </row>
    <row r="11" spans="1:8" ht="11.25">
      <c r="A11" s="210" t="s">
        <v>8</v>
      </c>
      <c r="B11" s="125" t="s">
        <v>70</v>
      </c>
      <c r="C11" s="214">
        <v>5</v>
      </c>
      <c r="D11" s="229">
        <f>SUM(D12:D14)</f>
        <v>0</v>
      </c>
      <c r="E11" s="229">
        <f>SUM(E12:E14)</f>
        <v>0</v>
      </c>
      <c r="F11" s="152"/>
      <c r="G11" s="152"/>
      <c r="H11" s="152"/>
    </row>
    <row r="12" spans="1:8" ht="11.25">
      <c r="A12" s="150" t="s">
        <v>106</v>
      </c>
      <c r="B12" s="126" t="s">
        <v>260</v>
      </c>
      <c r="C12" s="151">
        <v>6</v>
      </c>
      <c r="D12" s="6"/>
      <c r="E12" s="6"/>
      <c r="F12" s="152"/>
      <c r="G12" s="152"/>
      <c r="H12" s="152"/>
    </row>
    <row r="13" spans="1:8" ht="11.25">
      <c r="A13" s="150"/>
      <c r="B13" s="126" t="s">
        <v>259</v>
      </c>
      <c r="C13" s="154">
        <v>7</v>
      </c>
      <c r="D13" s="6"/>
      <c r="E13" s="6"/>
      <c r="F13" s="152"/>
      <c r="G13" s="152"/>
      <c r="H13" s="152"/>
    </row>
    <row r="14" spans="1:8" ht="12" thickBot="1">
      <c r="A14" s="206"/>
      <c r="B14" s="128" t="s">
        <v>306</v>
      </c>
      <c r="C14" s="159">
        <v>8</v>
      </c>
      <c r="D14" s="216"/>
      <c r="E14" s="216"/>
      <c r="F14" s="152"/>
      <c r="G14" s="152"/>
      <c r="H14" s="152"/>
    </row>
    <row r="15" spans="1:8" ht="11.25">
      <c r="A15" s="210" t="s">
        <v>9</v>
      </c>
      <c r="B15" s="125" t="s">
        <v>71</v>
      </c>
      <c r="C15" s="214">
        <v>9</v>
      </c>
      <c r="D15" s="215">
        <v>297302</v>
      </c>
      <c r="E15" s="215">
        <v>298415</v>
      </c>
      <c r="F15" s="152"/>
      <c r="G15" s="152"/>
      <c r="H15" s="152"/>
    </row>
    <row r="16" spans="1:8" ht="11.25">
      <c r="A16" s="156" t="s">
        <v>10</v>
      </c>
      <c r="B16" s="126" t="s">
        <v>72</v>
      </c>
      <c r="C16" s="154">
        <v>10</v>
      </c>
      <c r="D16" s="6">
        <v>87827</v>
      </c>
      <c r="E16" s="6">
        <v>103598</v>
      </c>
      <c r="F16" s="152"/>
      <c r="G16" s="152"/>
      <c r="H16" s="152"/>
    </row>
    <row r="17" spans="1:8" ht="11.25">
      <c r="A17" s="156" t="s">
        <v>12</v>
      </c>
      <c r="B17" s="126" t="s">
        <v>307</v>
      </c>
      <c r="C17" s="154">
        <v>11</v>
      </c>
      <c r="D17" s="6">
        <v>-3183</v>
      </c>
      <c r="E17" s="6">
        <v>630</v>
      </c>
      <c r="F17" s="152"/>
      <c r="G17" s="152"/>
      <c r="H17" s="152"/>
    </row>
    <row r="18" spans="1:8" ht="11.25">
      <c r="A18" s="156" t="s">
        <v>14</v>
      </c>
      <c r="B18" s="126" t="s">
        <v>73</v>
      </c>
      <c r="C18" s="154">
        <v>12</v>
      </c>
      <c r="D18" s="6">
        <v>1075</v>
      </c>
      <c r="E18" s="6">
        <v>1500</v>
      </c>
      <c r="F18" s="152"/>
      <c r="G18" s="152"/>
      <c r="H18" s="152"/>
    </row>
    <row r="19" spans="1:8" ht="12" thickBot="1">
      <c r="A19" s="158" t="s">
        <v>17</v>
      </c>
      <c r="B19" s="128" t="s">
        <v>74</v>
      </c>
      <c r="C19" s="159">
        <v>13</v>
      </c>
      <c r="D19" s="216">
        <v>6969</v>
      </c>
      <c r="E19" s="216">
        <v>7389</v>
      </c>
      <c r="F19" s="152"/>
      <c r="G19" s="152"/>
      <c r="H19" s="152"/>
    </row>
    <row r="20" spans="1:8" ht="11.25">
      <c r="A20" s="205" t="s">
        <v>19</v>
      </c>
      <c r="B20" s="125" t="s">
        <v>75</v>
      </c>
      <c r="C20" s="214">
        <v>14</v>
      </c>
      <c r="D20" s="220">
        <f>+D21+D23</f>
        <v>69259</v>
      </c>
      <c r="E20" s="220">
        <f>+E21+E23</f>
        <v>68480</v>
      </c>
      <c r="F20" s="152"/>
      <c r="G20" s="152"/>
      <c r="H20" s="152"/>
    </row>
    <row r="21" spans="1:8" ht="11.25">
      <c r="A21" s="150" t="s">
        <v>106</v>
      </c>
      <c r="B21" s="126" t="s">
        <v>261</v>
      </c>
      <c r="C21" s="154">
        <v>15</v>
      </c>
      <c r="D21" s="160">
        <v>51334</v>
      </c>
      <c r="E21" s="160">
        <v>49294</v>
      </c>
      <c r="F21" s="152"/>
      <c r="G21" s="152"/>
      <c r="H21" s="152"/>
    </row>
    <row r="22" spans="1:8" ht="11.25">
      <c r="A22" s="150"/>
      <c r="B22" s="126" t="s">
        <v>119</v>
      </c>
      <c r="C22" s="151">
        <v>16</v>
      </c>
      <c r="D22" s="6">
        <v>13372</v>
      </c>
      <c r="E22" s="6">
        <v>12890</v>
      </c>
      <c r="F22" s="152"/>
      <c r="G22" s="152"/>
      <c r="H22" s="152"/>
    </row>
    <row r="23" spans="1:8" ht="12" thickBot="1">
      <c r="A23" s="206"/>
      <c r="B23" s="128" t="s">
        <v>262</v>
      </c>
      <c r="C23" s="159">
        <v>17</v>
      </c>
      <c r="D23" s="216">
        <v>17925</v>
      </c>
      <c r="E23" s="216">
        <v>19186</v>
      </c>
      <c r="F23" s="152"/>
      <c r="G23" s="152"/>
      <c r="H23" s="152"/>
    </row>
    <row r="24" spans="1:8" ht="22.5">
      <c r="A24" s="223" t="s">
        <v>21</v>
      </c>
      <c r="B24" s="224" t="s">
        <v>120</v>
      </c>
      <c r="C24" s="214">
        <v>18</v>
      </c>
      <c r="D24" s="225"/>
      <c r="E24" s="225"/>
      <c r="F24" s="152"/>
      <c r="G24" s="152"/>
      <c r="H24" s="152"/>
    </row>
    <row r="25" spans="1:8" ht="22.5">
      <c r="A25" s="157" t="s">
        <v>22</v>
      </c>
      <c r="B25" s="136" t="s">
        <v>121</v>
      </c>
      <c r="C25" s="154">
        <v>19</v>
      </c>
      <c r="D25" s="161">
        <v>3677</v>
      </c>
      <c r="E25" s="161">
        <v>2663</v>
      </c>
      <c r="F25" s="152"/>
      <c r="G25" s="152"/>
      <c r="H25" s="152"/>
    </row>
    <row r="26" spans="1:8" ht="22.5">
      <c r="A26" s="157" t="s">
        <v>24</v>
      </c>
      <c r="B26" s="136" t="s">
        <v>122</v>
      </c>
      <c r="C26" s="154">
        <v>20</v>
      </c>
      <c r="D26" s="161"/>
      <c r="E26" s="161"/>
      <c r="F26" s="152"/>
      <c r="G26" s="152"/>
      <c r="H26" s="152"/>
    </row>
    <row r="27" spans="1:8" ht="22.5">
      <c r="A27" s="157" t="s">
        <v>25</v>
      </c>
      <c r="B27" s="136" t="s">
        <v>123</v>
      </c>
      <c r="C27" s="154">
        <v>21</v>
      </c>
      <c r="D27" s="161"/>
      <c r="E27" s="161"/>
      <c r="F27" s="152"/>
      <c r="G27" s="152"/>
      <c r="H27" s="152"/>
    </row>
    <row r="28" spans="1:8" ht="22.5">
      <c r="A28" s="157" t="s">
        <v>41</v>
      </c>
      <c r="B28" s="136" t="s">
        <v>124</v>
      </c>
      <c r="C28" s="154">
        <v>22</v>
      </c>
      <c r="D28" s="4"/>
      <c r="E28" s="4"/>
      <c r="F28" s="152"/>
      <c r="G28" s="152"/>
      <c r="H28" s="152"/>
    </row>
    <row r="29" spans="1:8" ht="22.5">
      <c r="A29" s="157" t="s">
        <v>43</v>
      </c>
      <c r="B29" s="136" t="s">
        <v>308</v>
      </c>
      <c r="C29" s="154">
        <v>23</v>
      </c>
      <c r="D29" s="4"/>
      <c r="E29" s="4"/>
      <c r="F29" s="152"/>
      <c r="G29" s="152"/>
      <c r="H29" s="152"/>
    </row>
    <row r="30" spans="1:8" ht="11.25">
      <c r="A30" s="156" t="s">
        <v>45</v>
      </c>
      <c r="B30" s="126" t="s">
        <v>125</v>
      </c>
      <c r="C30" s="154">
        <v>24</v>
      </c>
      <c r="D30" s="6"/>
      <c r="E30" s="6"/>
      <c r="F30" s="152"/>
      <c r="G30" s="152"/>
      <c r="H30" s="152"/>
    </row>
    <row r="31" spans="1:8" ht="11.25">
      <c r="A31" s="156" t="s">
        <v>76</v>
      </c>
      <c r="B31" s="126" t="s">
        <v>126</v>
      </c>
      <c r="C31" s="154">
        <v>25</v>
      </c>
      <c r="D31" s="6"/>
      <c r="E31" s="6"/>
      <c r="F31" s="152"/>
      <c r="G31" s="152"/>
      <c r="H31" s="152"/>
    </row>
    <row r="32" spans="1:8" ht="13.5" customHeight="1" thickBot="1">
      <c r="A32" s="158" t="s">
        <v>77</v>
      </c>
      <c r="B32" s="293" t="s">
        <v>127</v>
      </c>
      <c r="C32" s="159">
        <v>26</v>
      </c>
      <c r="D32" s="216"/>
      <c r="E32" s="216"/>
      <c r="F32" s="152"/>
      <c r="G32" s="152"/>
      <c r="H32" s="152"/>
    </row>
    <row r="33" spans="1:8" ht="12" thickBot="1">
      <c r="A33" s="209" t="s">
        <v>78</v>
      </c>
      <c r="B33" s="139" t="s">
        <v>79</v>
      </c>
      <c r="C33" s="218">
        <v>27</v>
      </c>
      <c r="D33" s="182">
        <f>+D7-D9+D11+D15-D16+D17+D18-D19-D20+D24-D25+D26-D27+D28-D29+D30-D31+D32</f>
        <v>131685</v>
      </c>
      <c r="E33" s="182">
        <f>+E7-E9+E11+E15-E16+E17+E18-E19-E20+E24-E25+E26-E27+E28-E29+E30-E31+E32</f>
        <v>120843</v>
      </c>
      <c r="F33" s="152"/>
      <c r="G33" s="152"/>
      <c r="H33" s="152"/>
    </row>
    <row r="34" spans="1:8" ht="11.25">
      <c r="A34" s="210" t="s">
        <v>80</v>
      </c>
      <c r="B34" s="125" t="s">
        <v>81</v>
      </c>
      <c r="C34" s="214">
        <v>28</v>
      </c>
      <c r="D34" s="215"/>
      <c r="E34" s="215"/>
      <c r="F34" s="152"/>
      <c r="G34" s="152"/>
      <c r="H34" s="152"/>
    </row>
    <row r="35" spans="1:8" ht="12" thickBot="1">
      <c r="A35" s="158" t="s">
        <v>82</v>
      </c>
      <c r="B35" s="128" t="s">
        <v>83</v>
      </c>
      <c r="C35" s="159">
        <v>29</v>
      </c>
      <c r="D35" s="216"/>
      <c r="E35" s="216"/>
      <c r="F35" s="152"/>
      <c r="G35" s="152"/>
      <c r="H35" s="152"/>
    </row>
    <row r="36" spans="1:8" ht="12" thickBot="1">
      <c r="A36" s="209" t="s">
        <v>84</v>
      </c>
      <c r="B36" s="139" t="s">
        <v>85</v>
      </c>
      <c r="C36" s="218">
        <v>30</v>
      </c>
      <c r="D36" s="182">
        <f>+D34-D35</f>
        <v>0</v>
      </c>
      <c r="E36" s="182">
        <f>+E34-E35</f>
        <v>0</v>
      </c>
      <c r="F36" s="152"/>
      <c r="G36" s="152"/>
      <c r="H36" s="152"/>
    </row>
    <row r="37" spans="1:8" ht="12" thickBot="1">
      <c r="A37" s="207" t="s">
        <v>86</v>
      </c>
      <c r="B37" s="129" t="s">
        <v>87</v>
      </c>
      <c r="C37" s="218">
        <v>31</v>
      </c>
      <c r="D37" s="219">
        <v>32606</v>
      </c>
      <c r="E37" s="219">
        <v>32449</v>
      </c>
      <c r="F37" s="152"/>
      <c r="G37" s="152"/>
      <c r="H37" s="152"/>
    </row>
    <row r="38" spans="1:8" ht="12" thickBot="1">
      <c r="A38" s="207" t="s">
        <v>88</v>
      </c>
      <c r="B38" s="129" t="s">
        <v>89</v>
      </c>
      <c r="C38" s="218">
        <v>32</v>
      </c>
      <c r="D38" s="222">
        <f>+D33+D36-D37</f>
        <v>99079</v>
      </c>
      <c r="E38" s="222">
        <f>+E33+E36-E37</f>
        <v>88394</v>
      </c>
      <c r="F38" s="152"/>
      <c r="G38" s="152"/>
      <c r="H38" s="152"/>
    </row>
    <row r="39" spans="1:8" ht="11.25" hidden="1">
      <c r="A39" s="153"/>
      <c r="B39" s="137"/>
      <c r="C39" s="151">
        <v>52</v>
      </c>
      <c r="D39" s="221"/>
      <c r="E39" s="221"/>
      <c r="F39" s="152"/>
      <c r="G39" s="152"/>
      <c r="H39" s="152"/>
    </row>
    <row r="40" spans="1:8" ht="11.25" hidden="1">
      <c r="A40" s="156"/>
      <c r="B40" s="126"/>
      <c r="C40" s="154">
        <v>53</v>
      </c>
      <c r="D40" s="148"/>
      <c r="E40" s="148"/>
      <c r="F40" s="152"/>
      <c r="G40" s="152"/>
      <c r="H40" s="152"/>
    </row>
    <row r="41" spans="1:8" ht="11.25" hidden="1">
      <c r="A41" s="156"/>
      <c r="B41" s="126"/>
      <c r="C41" s="154">
        <v>54</v>
      </c>
      <c r="D41" s="148"/>
      <c r="E41" s="148"/>
      <c r="F41" s="152"/>
      <c r="G41" s="152"/>
      <c r="H41" s="152"/>
    </row>
    <row r="42" spans="1:8" ht="11.25" hidden="1">
      <c r="A42" s="155"/>
      <c r="B42" s="126"/>
      <c r="C42" s="154">
        <v>55</v>
      </c>
      <c r="D42" s="148"/>
      <c r="E42" s="148"/>
      <c r="F42" s="152"/>
      <c r="G42" s="152"/>
      <c r="H42" s="152"/>
    </row>
    <row r="43" spans="1:8" ht="11.25" hidden="1">
      <c r="A43" s="150"/>
      <c r="B43" s="126"/>
      <c r="C43" s="154">
        <v>56</v>
      </c>
      <c r="D43" s="148"/>
      <c r="E43" s="148"/>
      <c r="F43" s="152"/>
      <c r="G43" s="152"/>
      <c r="H43" s="152"/>
    </row>
    <row r="44" spans="1:8" ht="11.25" hidden="1">
      <c r="A44" s="153"/>
      <c r="B44" s="126"/>
      <c r="C44" s="154">
        <v>57</v>
      </c>
      <c r="D44" s="148"/>
      <c r="E44" s="148"/>
      <c r="F44" s="152"/>
      <c r="G44" s="152"/>
      <c r="H44" s="152"/>
    </row>
    <row r="45" spans="1:8" ht="11.25" hidden="1">
      <c r="A45" s="156"/>
      <c r="B45" s="126"/>
      <c r="C45" s="154">
        <v>58</v>
      </c>
      <c r="D45" s="148"/>
      <c r="E45" s="148"/>
      <c r="F45" s="152"/>
      <c r="G45" s="152"/>
      <c r="H45" s="152"/>
    </row>
    <row r="46" spans="1:8" ht="11.25" hidden="1">
      <c r="A46" s="156"/>
      <c r="B46" s="126"/>
      <c r="C46" s="154">
        <v>59</v>
      </c>
      <c r="D46" s="148"/>
      <c r="E46" s="148"/>
      <c r="F46" s="152"/>
      <c r="G46" s="152"/>
      <c r="H46" s="152"/>
    </row>
    <row r="47" spans="1:8" ht="11.25" hidden="1">
      <c r="A47" s="156"/>
      <c r="B47" s="126"/>
      <c r="C47" s="154">
        <v>60</v>
      </c>
      <c r="D47" s="148"/>
      <c r="E47" s="148"/>
      <c r="F47" s="152"/>
      <c r="G47" s="152"/>
      <c r="H47" s="152"/>
    </row>
    <row r="48" spans="1:8" ht="11.25" hidden="1">
      <c r="A48" s="156"/>
      <c r="B48" s="126"/>
      <c r="C48" s="154">
        <v>61</v>
      </c>
      <c r="D48" s="148"/>
      <c r="E48" s="148"/>
      <c r="F48" s="152"/>
      <c r="G48" s="152"/>
      <c r="H48" s="152"/>
    </row>
    <row r="49" spans="1:8" ht="12" thickBot="1">
      <c r="A49" s="158"/>
      <c r="B49" s="128" t="s">
        <v>28</v>
      </c>
      <c r="C49" s="159">
        <v>99</v>
      </c>
      <c r="D49" s="228">
        <f>SUM(SUM(D7:D38))</f>
        <v>813150</v>
      </c>
      <c r="E49" s="228">
        <f>SUM(SUM(E7:E38))</f>
        <v>808159</v>
      </c>
      <c r="F49" s="152"/>
      <c r="G49" s="152"/>
      <c r="H49" s="152"/>
    </row>
  </sheetData>
  <sheetProtection/>
  <mergeCells count="7">
    <mergeCell ref="B5:B6"/>
    <mergeCell ref="A5:A6"/>
    <mergeCell ref="D1:F1"/>
    <mergeCell ref="D2:F2"/>
    <mergeCell ref="D3:F3"/>
    <mergeCell ref="C5:C6"/>
    <mergeCell ref="D5:E5"/>
  </mergeCells>
  <printOptions/>
  <pageMargins left="0.21" right="0.28" top="0.29" bottom="0.39" header="0.17" footer="0.23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4">
      <selection activeCell="J37" sqref="J37"/>
    </sheetView>
  </sheetViews>
  <sheetFormatPr defaultColWidth="9.00390625" defaultRowHeight="12.75"/>
  <cols>
    <col min="1" max="1" width="36.75390625" style="27" customWidth="1"/>
    <col min="2" max="2" width="10.00390625" style="27" customWidth="1"/>
    <col min="3" max="3" width="10.875" style="27" customWidth="1"/>
    <col min="4" max="4" width="10.00390625" style="27" customWidth="1"/>
    <col min="5" max="5" width="12.875" style="27" customWidth="1"/>
    <col min="6" max="6" width="11.00390625" style="27" customWidth="1"/>
    <col min="7" max="7" width="11.125" style="27" customWidth="1"/>
    <col min="8" max="8" width="20.125" style="27" customWidth="1"/>
    <col min="9" max="9" width="12.875" style="27" customWidth="1"/>
    <col min="10" max="10" width="8.375" style="27" customWidth="1"/>
    <col min="11" max="16384" width="9.125" style="27" customWidth="1"/>
  </cols>
  <sheetData>
    <row r="1" spans="1:6" ht="12.75">
      <c r="A1" s="336" t="s">
        <v>272</v>
      </c>
      <c r="B1" s="337"/>
      <c r="C1" s="261"/>
      <c r="D1" s="330">
        <f>IF(ISBLANK('Základní údaje'!B20),"",'Základní údaje'!B20)</f>
        <v>39082</v>
      </c>
      <c r="E1" s="330"/>
      <c r="F1" s="330"/>
    </row>
    <row r="2" spans="1:6" ht="12.75">
      <c r="A2" s="338" t="s">
        <v>2</v>
      </c>
      <c r="B2" s="337"/>
      <c r="C2" s="261"/>
      <c r="D2" s="331" t="str">
        <f>IF(ISBLANK('Základní údaje'!B4),"",'Základní údaje'!B4)</f>
        <v>ČSOB Asset Management, a.s., člen skupiny ČSOB</v>
      </c>
      <c r="E2" s="331"/>
      <c r="F2" s="331"/>
    </row>
    <row r="3" spans="1:4" ht="12.75">
      <c r="A3" s="339" t="s">
        <v>1</v>
      </c>
      <c r="B3" s="337"/>
      <c r="C3" s="261"/>
      <c r="D3" s="306" t="str">
        <f>'Základní údaje'!B3</f>
        <v>63999463</v>
      </c>
    </row>
    <row r="4" ht="11.25">
      <c r="C4" s="261"/>
    </row>
    <row r="5" ht="12" thickBot="1"/>
    <row r="6" spans="1:10" ht="12" thickBot="1">
      <c r="A6" s="237" t="s">
        <v>257</v>
      </c>
      <c r="B6" s="238" t="s">
        <v>269</v>
      </c>
      <c r="C6" s="239" t="s">
        <v>36</v>
      </c>
      <c r="D6" s="239" t="s">
        <v>37</v>
      </c>
      <c r="E6" s="239" t="s">
        <v>90</v>
      </c>
      <c r="F6" s="239" t="s">
        <v>270</v>
      </c>
      <c r="G6" s="239" t="s">
        <v>267</v>
      </c>
      <c r="H6" s="260" t="s">
        <v>268</v>
      </c>
      <c r="I6" s="239" t="s">
        <v>266</v>
      </c>
      <c r="J6" s="240" t="s">
        <v>263</v>
      </c>
    </row>
    <row r="7" spans="1:10" ht="12" thickBot="1">
      <c r="A7" s="241" t="s">
        <v>335</v>
      </c>
      <c r="B7" s="242">
        <v>34000</v>
      </c>
      <c r="C7" s="242"/>
      <c r="D7" s="242"/>
      <c r="E7" s="243">
        <v>57068</v>
      </c>
      <c r="F7" s="244"/>
      <c r="G7" s="244"/>
      <c r="H7" s="244">
        <v>105951</v>
      </c>
      <c r="I7" s="244"/>
      <c r="J7" s="245">
        <v>197019</v>
      </c>
    </row>
    <row r="8" spans="1:10" ht="12" thickBot="1">
      <c r="A8" s="246" t="s">
        <v>128</v>
      </c>
      <c r="B8" s="247"/>
      <c r="C8" s="247"/>
      <c r="D8" s="247"/>
      <c r="E8" s="248"/>
      <c r="F8" s="249"/>
      <c r="G8" s="249"/>
      <c r="H8" s="250"/>
      <c r="I8" s="250"/>
      <c r="J8" s="245"/>
    </row>
    <row r="9" spans="1:10" ht="12" thickBot="1">
      <c r="A9" s="251" t="s">
        <v>129</v>
      </c>
      <c r="B9" s="252"/>
      <c r="C9" s="252"/>
      <c r="D9" s="252"/>
      <c r="E9" s="253"/>
      <c r="F9" s="254"/>
      <c r="G9" s="254"/>
      <c r="H9" s="250"/>
      <c r="I9" s="250"/>
      <c r="J9" s="245"/>
    </row>
    <row r="10" spans="1:10" ht="12" thickBot="1">
      <c r="A10" s="251" t="s">
        <v>295</v>
      </c>
      <c r="B10" s="252"/>
      <c r="C10" s="252"/>
      <c r="D10" s="252"/>
      <c r="E10" s="253"/>
      <c r="F10" s="254"/>
      <c r="G10" s="254"/>
      <c r="H10" s="250"/>
      <c r="I10" s="250"/>
      <c r="J10" s="245"/>
    </row>
    <row r="11" spans="1:10" ht="12" thickBot="1">
      <c r="A11" s="251" t="s">
        <v>130</v>
      </c>
      <c r="B11" s="252">
        <v>0</v>
      </c>
      <c r="C11" s="252"/>
      <c r="D11" s="252"/>
      <c r="E11" s="253">
        <v>0</v>
      </c>
      <c r="F11" s="254"/>
      <c r="G11" s="254"/>
      <c r="H11" s="250">
        <v>88394</v>
      </c>
      <c r="I11" s="250"/>
      <c r="J11" s="245">
        <v>88394</v>
      </c>
    </row>
    <row r="12" spans="1:10" ht="12" thickBot="1">
      <c r="A12" s="251" t="s">
        <v>91</v>
      </c>
      <c r="B12" s="252"/>
      <c r="C12" s="252"/>
      <c r="D12" s="252"/>
      <c r="E12" s="253"/>
      <c r="F12" s="254"/>
      <c r="G12" s="254"/>
      <c r="H12" s="250"/>
      <c r="I12" s="250"/>
      <c r="J12" s="245"/>
    </row>
    <row r="13" spans="1:10" ht="12" thickBot="1">
      <c r="A13" s="251" t="s">
        <v>131</v>
      </c>
      <c r="B13" s="255"/>
      <c r="C13" s="255"/>
      <c r="D13" s="255"/>
      <c r="E13" s="254"/>
      <c r="F13" s="254"/>
      <c r="G13" s="254"/>
      <c r="H13" s="250"/>
      <c r="I13" s="250"/>
      <c r="J13" s="245"/>
    </row>
    <row r="14" spans="1:10" ht="12" thickBot="1">
      <c r="A14" s="251" t="s">
        <v>132</v>
      </c>
      <c r="B14" s="252">
        <v>0</v>
      </c>
      <c r="C14" s="252"/>
      <c r="D14" s="252"/>
      <c r="E14" s="254">
        <v>2672</v>
      </c>
      <c r="F14" s="254"/>
      <c r="G14" s="254"/>
      <c r="H14" s="250">
        <v>-3000</v>
      </c>
      <c r="I14" s="250"/>
      <c r="J14" s="245">
        <v>-328</v>
      </c>
    </row>
    <row r="15" spans="1:10" ht="12" thickBot="1">
      <c r="A15" s="251" t="s">
        <v>133</v>
      </c>
      <c r="B15" s="252"/>
      <c r="C15" s="252"/>
      <c r="D15" s="252"/>
      <c r="E15" s="253"/>
      <c r="F15" s="254"/>
      <c r="G15" s="254"/>
      <c r="H15" s="250"/>
      <c r="I15" s="250"/>
      <c r="J15" s="245"/>
    </row>
    <row r="16" spans="1:10" ht="12" thickBot="1">
      <c r="A16" s="251" t="s">
        <v>134</v>
      </c>
      <c r="B16" s="252"/>
      <c r="C16" s="252"/>
      <c r="D16" s="252"/>
      <c r="E16" s="253"/>
      <c r="F16" s="254"/>
      <c r="G16" s="254"/>
      <c r="H16" s="250"/>
      <c r="I16" s="250"/>
      <c r="J16" s="245"/>
    </row>
    <row r="17" spans="1:10" ht="12" thickBot="1">
      <c r="A17" s="251" t="s">
        <v>264</v>
      </c>
      <c r="B17" s="252"/>
      <c r="C17" s="252"/>
      <c r="D17" s="252"/>
      <c r="E17" s="253"/>
      <c r="F17" s="254"/>
      <c r="G17" s="254"/>
      <c r="H17" s="250"/>
      <c r="I17" s="250"/>
      <c r="J17" s="245"/>
    </row>
    <row r="18" spans="1:10" ht="12" thickBot="1">
      <c r="A18" s="251" t="s">
        <v>135</v>
      </c>
      <c r="B18" s="252"/>
      <c r="C18" s="252"/>
      <c r="D18" s="252"/>
      <c r="E18" s="253"/>
      <c r="F18" s="254"/>
      <c r="G18" s="254"/>
      <c r="H18" s="250"/>
      <c r="I18" s="250"/>
      <c r="J18" s="245"/>
    </row>
    <row r="19" spans="1:10" ht="12" thickBot="1">
      <c r="A19" s="256" t="s">
        <v>136</v>
      </c>
      <c r="B19" s="257"/>
      <c r="C19" s="257"/>
      <c r="D19" s="257"/>
      <c r="E19" s="258"/>
      <c r="F19" s="259"/>
      <c r="G19" s="259"/>
      <c r="H19" s="250"/>
      <c r="I19" s="250"/>
      <c r="J19" s="245"/>
    </row>
    <row r="20" spans="1:10" ht="12" thickBot="1">
      <c r="A20" s="241" t="s">
        <v>336</v>
      </c>
      <c r="B20" s="245">
        <f>SUM(B7:B19)</f>
        <v>34000</v>
      </c>
      <c r="C20" s="245">
        <f aca="true" t="shared" si="0" ref="C20:J20">SUM(C7:C19)</f>
        <v>0</v>
      </c>
      <c r="D20" s="245">
        <f t="shared" si="0"/>
        <v>0</v>
      </c>
      <c r="E20" s="245">
        <f t="shared" si="0"/>
        <v>59740</v>
      </c>
      <c r="F20" s="245">
        <f t="shared" si="0"/>
        <v>0</v>
      </c>
      <c r="G20" s="245">
        <f t="shared" si="0"/>
        <v>0</v>
      </c>
      <c r="H20" s="245">
        <f t="shared" si="0"/>
        <v>191345</v>
      </c>
      <c r="I20" s="245">
        <f t="shared" si="0"/>
        <v>0</v>
      </c>
      <c r="J20" s="245">
        <f t="shared" si="0"/>
        <v>285085</v>
      </c>
    </row>
    <row r="22" ht="12" thickBot="1"/>
    <row r="23" spans="1:10" ht="12" thickBot="1">
      <c r="A23" s="237" t="s">
        <v>3</v>
      </c>
      <c r="B23" s="238" t="s">
        <v>269</v>
      </c>
      <c r="C23" s="239" t="s">
        <v>36</v>
      </c>
      <c r="D23" s="239" t="s">
        <v>37</v>
      </c>
      <c r="E23" s="239" t="s">
        <v>90</v>
      </c>
      <c r="F23" s="239" t="s">
        <v>270</v>
      </c>
      <c r="G23" s="239" t="s">
        <v>267</v>
      </c>
      <c r="H23" s="260" t="s">
        <v>268</v>
      </c>
      <c r="I23" s="239" t="s">
        <v>266</v>
      </c>
      <c r="J23" s="240" t="s">
        <v>263</v>
      </c>
    </row>
    <row r="24" spans="1:10" ht="12" thickBot="1">
      <c r="A24" s="241" t="s">
        <v>354</v>
      </c>
      <c r="B24" s="242">
        <v>34000</v>
      </c>
      <c r="C24" s="242">
        <v>0</v>
      </c>
      <c r="D24" s="242">
        <v>0</v>
      </c>
      <c r="E24" s="243">
        <v>59740</v>
      </c>
      <c r="F24" s="244">
        <v>0</v>
      </c>
      <c r="G24" s="244">
        <v>0</v>
      </c>
      <c r="H24" s="244">
        <v>191345</v>
      </c>
      <c r="I24" s="244">
        <v>0</v>
      </c>
      <c r="J24" s="245">
        <f>B24+C24+D24+E24+F24+G24+H24+I24</f>
        <v>285085</v>
      </c>
    </row>
    <row r="25" spans="1:10" ht="12" thickBot="1">
      <c r="A25" s="246" t="s">
        <v>128</v>
      </c>
      <c r="B25" s="247"/>
      <c r="C25" s="247"/>
      <c r="D25" s="247"/>
      <c r="E25" s="248"/>
      <c r="F25" s="249"/>
      <c r="G25" s="249"/>
      <c r="H25" s="250"/>
      <c r="I25" s="250"/>
      <c r="J25" s="245"/>
    </row>
    <row r="26" spans="1:10" ht="12" thickBot="1">
      <c r="A26" s="251" t="s">
        <v>129</v>
      </c>
      <c r="B26" s="252"/>
      <c r="C26" s="252"/>
      <c r="D26" s="252"/>
      <c r="E26" s="253"/>
      <c r="F26" s="254"/>
      <c r="G26" s="254"/>
      <c r="H26" s="250"/>
      <c r="I26" s="250"/>
      <c r="J26" s="245"/>
    </row>
    <row r="27" spans="1:10" ht="12" thickBot="1">
      <c r="A27" s="251" t="s">
        <v>295</v>
      </c>
      <c r="B27" s="252"/>
      <c r="C27" s="252"/>
      <c r="D27" s="252"/>
      <c r="E27" s="253"/>
      <c r="F27" s="254"/>
      <c r="G27" s="254"/>
      <c r="H27" s="250"/>
      <c r="I27" s="250"/>
      <c r="J27" s="245"/>
    </row>
    <row r="28" spans="1:10" ht="12" thickBot="1">
      <c r="A28" s="251" t="s">
        <v>130</v>
      </c>
      <c r="B28" s="252">
        <v>0</v>
      </c>
      <c r="C28" s="252"/>
      <c r="D28" s="252"/>
      <c r="E28" s="253">
        <v>0</v>
      </c>
      <c r="F28" s="254"/>
      <c r="G28" s="254"/>
      <c r="H28" s="250">
        <v>99079</v>
      </c>
      <c r="I28" s="250"/>
      <c r="J28" s="245">
        <f>H28</f>
        <v>99079</v>
      </c>
    </row>
    <row r="29" spans="1:10" ht="12" thickBot="1">
      <c r="A29" s="251" t="s">
        <v>91</v>
      </c>
      <c r="B29" s="252"/>
      <c r="C29" s="252"/>
      <c r="D29" s="252"/>
      <c r="E29" s="253"/>
      <c r="F29" s="254"/>
      <c r="G29" s="254"/>
      <c r="H29" s="250"/>
      <c r="I29" s="250"/>
      <c r="J29" s="245"/>
    </row>
    <row r="30" spans="1:10" ht="12" thickBot="1">
      <c r="A30" s="251" t="s">
        <v>131</v>
      </c>
      <c r="B30" s="255"/>
      <c r="C30" s="255"/>
      <c r="D30" s="255"/>
      <c r="E30" s="254"/>
      <c r="F30" s="254"/>
      <c r="G30" s="254"/>
      <c r="H30" s="250"/>
      <c r="I30" s="250"/>
      <c r="J30" s="245"/>
    </row>
    <row r="31" spans="1:10" ht="12" thickBot="1">
      <c r="A31" s="251" t="s">
        <v>132</v>
      </c>
      <c r="B31" s="252">
        <v>0</v>
      </c>
      <c r="C31" s="252"/>
      <c r="D31" s="252"/>
      <c r="E31" s="254">
        <v>2438</v>
      </c>
      <c r="F31" s="254"/>
      <c r="G31" s="254"/>
      <c r="H31" s="250">
        <v>-3000</v>
      </c>
      <c r="I31" s="250"/>
      <c r="J31" s="245">
        <f>B31+C31+D31+E31+F31+G31+H31+I31</f>
        <v>-562</v>
      </c>
    </row>
    <row r="32" spans="1:10" ht="12" thickBot="1">
      <c r="A32" s="251" t="s">
        <v>133</v>
      </c>
      <c r="B32" s="252"/>
      <c r="C32" s="252"/>
      <c r="D32" s="252"/>
      <c r="E32" s="253"/>
      <c r="F32" s="254"/>
      <c r="G32" s="254"/>
      <c r="H32" s="250"/>
      <c r="I32" s="250"/>
      <c r="J32" s="245"/>
    </row>
    <row r="33" spans="1:10" ht="12" thickBot="1">
      <c r="A33" s="251" t="s">
        <v>134</v>
      </c>
      <c r="B33" s="252"/>
      <c r="C33" s="252"/>
      <c r="D33" s="252"/>
      <c r="E33" s="253"/>
      <c r="F33" s="254"/>
      <c r="G33" s="254"/>
      <c r="H33" s="250"/>
      <c r="I33" s="250"/>
      <c r="J33" s="245"/>
    </row>
    <row r="34" spans="1:10" ht="12" thickBot="1">
      <c r="A34" s="251" t="s">
        <v>264</v>
      </c>
      <c r="B34" s="252"/>
      <c r="C34" s="252"/>
      <c r="D34" s="252"/>
      <c r="E34" s="253"/>
      <c r="F34" s="254"/>
      <c r="G34" s="254"/>
      <c r="H34" s="250"/>
      <c r="I34" s="250"/>
      <c r="J34" s="245"/>
    </row>
    <row r="35" spans="1:10" ht="12" thickBot="1">
      <c r="A35" s="251" t="s">
        <v>135</v>
      </c>
      <c r="B35" s="252"/>
      <c r="C35" s="252"/>
      <c r="D35" s="252"/>
      <c r="E35" s="253"/>
      <c r="F35" s="254"/>
      <c r="G35" s="254"/>
      <c r="H35" s="250"/>
      <c r="I35" s="250"/>
      <c r="J35" s="245"/>
    </row>
    <row r="36" spans="1:10" ht="12" thickBot="1">
      <c r="A36" s="256" t="s">
        <v>136</v>
      </c>
      <c r="B36" s="257"/>
      <c r="C36" s="257"/>
      <c r="D36" s="257"/>
      <c r="E36" s="258"/>
      <c r="F36" s="259"/>
      <c r="G36" s="259"/>
      <c r="H36" s="250"/>
      <c r="I36" s="250"/>
      <c r="J36" s="245"/>
    </row>
    <row r="37" spans="1:10" ht="12" thickBot="1">
      <c r="A37" s="241" t="s">
        <v>355</v>
      </c>
      <c r="B37" s="245">
        <f>SUM(B24:B36)</f>
        <v>34000</v>
      </c>
      <c r="C37" s="245">
        <f>SUM(C24:C36)</f>
        <v>0</v>
      </c>
      <c r="D37" s="245">
        <f aca="true" t="shared" si="1" ref="D37:I37">SUM(D24:D36)</f>
        <v>0</v>
      </c>
      <c r="E37" s="245">
        <f t="shared" si="1"/>
        <v>62178</v>
      </c>
      <c r="F37" s="245">
        <f>SUM(F24:F36)</f>
        <v>0</v>
      </c>
      <c r="G37" s="245">
        <f t="shared" si="1"/>
        <v>0</v>
      </c>
      <c r="H37" s="245">
        <f t="shared" si="1"/>
        <v>287424</v>
      </c>
      <c r="I37" s="245">
        <f t="shared" si="1"/>
        <v>0</v>
      </c>
      <c r="J37" s="245">
        <f>SUM(J24:J36)</f>
        <v>383602</v>
      </c>
    </row>
  </sheetData>
  <sheetProtection/>
  <mergeCells count="5">
    <mergeCell ref="A1:B1"/>
    <mergeCell ref="A2:B2"/>
    <mergeCell ref="A3:B3"/>
    <mergeCell ref="D1:F1"/>
    <mergeCell ref="D2:F2"/>
  </mergeCells>
  <printOptions/>
  <pageMargins left="0.21" right="0.28" top="0.27" bottom="0.36" header="0.17" footer="0.2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8" customWidth="1"/>
    <col min="2" max="2" width="34.00390625" style="0" customWidth="1"/>
    <col min="4" max="4" width="11.125" style="27" bestFit="1" customWidth="1"/>
    <col min="5" max="5" width="9.125" style="27" customWidth="1"/>
    <col min="6" max="6" width="11.375" style="27" bestFit="1" customWidth="1"/>
    <col min="7" max="7" width="12.375" style="27" customWidth="1"/>
    <col min="8" max="8" width="9.125" style="27" customWidth="1"/>
  </cols>
  <sheetData>
    <row r="1" spans="1:7" s="8" customFormat="1" ht="12.75">
      <c r="A1" s="67"/>
      <c r="B1" s="68" t="s">
        <v>217</v>
      </c>
      <c r="C1" s="7"/>
      <c r="D1" s="330">
        <f>IF(ISBLANK('Základní údaje'!B20),"",'Základní údaje'!B20)</f>
        <v>39082</v>
      </c>
      <c r="E1" s="330"/>
      <c r="F1" s="330"/>
      <c r="G1" s="330"/>
    </row>
    <row r="2" spans="1:7" s="8" customFormat="1" ht="12.75">
      <c r="A2" s="67"/>
      <c r="B2" s="9" t="s">
        <v>2</v>
      </c>
      <c r="C2" s="69"/>
      <c r="D2" s="331" t="str">
        <f>IF(ISBLANK('Základní údaje'!B4),"",'Základní údaje'!B4)</f>
        <v>ČSOB Asset Management, a.s., člen skupiny ČSOB</v>
      </c>
      <c r="E2" s="331"/>
      <c r="F2" s="331"/>
      <c r="G2" s="331"/>
    </row>
    <row r="3" spans="1:8" s="8" customFormat="1" ht="12.75">
      <c r="A3" s="67"/>
      <c r="B3" s="70" t="s">
        <v>1</v>
      </c>
      <c r="D3" s="332" t="str">
        <f>IF(ISBLANK('Základní údaje'!B3),"",'Základní údaje'!B3)</f>
        <v>63999463</v>
      </c>
      <c r="E3" s="332"/>
      <c r="F3" s="332"/>
      <c r="G3" s="332"/>
      <c r="H3" s="71"/>
    </row>
    <row r="4" ht="12.75">
      <c r="B4" s="10"/>
    </row>
    <row r="5" spans="2:6" ht="12.75">
      <c r="B5" s="27" t="s">
        <v>183</v>
      </c>
      <c r="D5" s="37">
        <f>('Rozvaha - Aktiva'!F33/'Rozvaha - Aktiva'!G33)-1</f>
        <v>0.14969580403767924</v>
      </c>
      <c r="F5" s="27" t="s">
        <v>231</v>
      </c>
    </row>
    <row r="6" spans="2:6" ht="12.75">
      <c r="B6" s="27" t="s">
        <v>151</v>
      </c>
      <c r="D6" s="37">
        <f>'Rozvaha - Pasiva'!D9/'Rozvaha - Pasiva'!D38</f>
        <v>0</v>
      </c>
      <c r="F6" s="27" t="s">
        <v>232</v>
      </c>
    </row>
    <row r="7" spans="2:8" ht="12.75">
      <c r="B7" s="27" t="s">
        <v>182</v>
      </c>
      <c r="D7" s="37" t="e">
        <f>('Rozvaha - Aktiva'!F14)/('Rozvaha - Aktiva'!G14)-1</f>
        <v>#DIV/0!</v>
      </c>
      <c r="F7" s="27" t="s">
        <v>233</v>
      </c>
      <c r="H7" s="34"/>
    </row>
    <row r="8" spans="2:8" ht="12.75">
      <c r="B8" s="27" t="s">
        <v>162</v>
      </c>
      <c r="D8" s="37">
        <f>('Rozvaha - Aktiva'!F19+'Rozvaha - Aktiva'!F20+'Rozvaha - Aktiva'!F21+'Rozvaha - Aktiva'!F23)/'Rozvaha - Aktiva'!F33</f>
        <v>0.2577878250085034</v>
      </c>
      <c r="F8" s="27" t="s">
        <v>234</v>
      </c>
      <c r="H8" s="34"/>
    </row>
    <row r="9" spans="2:6" ht="12.75">
      <c r="B9" s="27" t="s">
        <v>149</v>
      </c>
      <c r="D9" s="27">
        <f>(Podrozvaha!D10+Podrozvaha!D11)/'Rozvaha - Aktiva'!F33</f>
        <v>0</v>
      </c>
      <c r="F9" s="27" t="s">
        <v>235</v>
      </c>
    </row>
    <row r="10" ht="12.75">
      <c r="B10" s="27"/>
    </row>
    <row r="11" ht="12.75">
      <c r="B11" s="26" t="s">
        <v>172</v>
      </c>
    </row>
    <row r="12" spans="2:6" ht="12.75">
      <c r="B12" s="27" t="s">
        <v>150</v>
      </c>
      <c r="D12" s="42">
        <f>('Rozvaha - Aktiva'!F7+'Rozvaha - Aktiva'!F8+'Rozvaha - Aktiva'!F11+'Rozvaha - Aktiva'!F18)/'Rozvaha - Aktiva'!F33</f>
        <v>0.4125632547474322</v>
      </c>
      <c r="F12" s="27" t="s">
        <v>236</v>
      </c>
    </row>
    <row r="14" ht="12.75">
      <c r="B14" s="26" t="s">
        <v>165</v>
      </c>
    </row>
    <row r="15" spans="2:6" ht="12.75">
      <c r="B15" s="27" t="s">
        <v>166</v>
      </c>
      <c r="D15" s="37">
        <f>Výsledovka!D38/((('Rozvaha - Pasiva'!D22+'Rozvaha - Pasiva'!D25+'Rozvaha - Pasiva'!D26+'Rozvaha - Pasiva'!D30+'Rozvaha - Pasiva'!D31+'Rozvaha - Pasiva'!D32+'Rozvaha - Pasiva'!D36+'Rozvaha - Pasiva'!D37)+('Rozvaha - Pasiva'!E22+'Rozvaha - Pasiva'!E25+'Rozvaha - Pasiva'!E26+'Rozvaha - Pasiva'!E30+'Rozvaha - Pasiva'!E31+'Rozvaha - Pasiva'!E32+'Rozvaha - Pasiva'!E36+'Rozvaha - Pasiva'!E37))/2)</f>
        <v>0.2963389448276997</v>
      </c>
      <c r="F15" s="163" t="s">
        <v>237</v>
      </c>
    </row>
    <row r="16" spans="2:6" ht="12.75">
      <c r="B16" s="27" t="s">
        <v>167</v>
      </c>
      <c r="D16" s="37">
        <f>Výsledovka!D38/(('Rozvaha - Aktiva'!F33+'Rozvaha - Aktiva'!G33)/2)</f>
        <v>0.245217735648257</v>
      </c>
      <c r="F16" s="27" t="s">
        <v>238</v>
      </c>
    </row>
    <row r="17" spans="1:6" ht="12.75">
      <c r="A17" s="30"/>
      <c r="B17" s="27" t="s">
        <v>173</v>
      </c>
      <c r="C17" s="31"/>
      <c r="D17" s="38">
        <f>((Výsledovka!D7-Výsledovka!D9)+Výsledovka!D11+(Výsledovka!D15-Výsledovka!D16)+Výsledovka!D17)/(('Rozvaha - Aktiva'!F33+'Rozvaha - Aktiva'!G33)/2)</f>
        <v>0.5210186984123055</v>
      </c>
      <c r="F17" s="27" t="s">
        <v>239</v>
      </c>
    </row>
    <row r="18" spans="1:4" ht="12.75">
      <c r="A18" s="30"/>
      <c r="B18" s="27"/>
      <c r="C18" s="31"/>
      <c r="D18" s="35"/>
    </row>
    <row r="19" spans="1:4" ht="12.75">
      <c r="A19" s="30"/>
      <c r="B19" s="32" t="s">
        <v>168</v>
      </c>
      <c r="C19" s="31"/>
      <c r="D19" s="35"/>
    </row>
    <row r="20" spans="1:6" ht="12.75">
      <c r="A20" s="28" t="s">
        <v>155</v>
      </c>
      <c r="B20" s="27" t="s">
        <v>147</v>
      </c>
      <c r="D20" s="37">
        <f>Výsledovka!D38/(('Rozvaha - Aktiva'!F33+'Rozvaha - Aktiva'!G33)/2)</f>
        <v>0.245217735648257</v>
      </c>
      <c r="F20" s="27" t="s">
        <v>238</v>
      </c>
    </row>
    <row r="21" spans="1:6" ht="12.75">
      <c r="A21" s="28" t="s">
        <v>161</v>
      </c>
      <c r="B21" s="27" t="s">
        <v>152</v>
      </c>
      <c r="D21" s="41">
        <f>(('Rozvaha - Aktiva'!G33+'Rozvaha - Aktiva'!F33)/2)/(('Rozvaha - Pasiva'!D22+'Rozvaha - Pasiva'!D25+'Rozvaha - Pasiva'!D26+'Rozvaha - Pasiva'!D30+'Rozvaha - Pasiva'!D32+'Rozvaha - Pasiva'!D31+'Rozvaha - Pasiva'!D36+'Rozvaha - Pasiva'!D37++'Rozvaha - Pasiva'!E22+'Rozvaha - Pasiva'!E25+'Rozvaha - Pasiva'!E26+'Rozvaha - Pasiva'!E31+'Rozvaha - Pasiva'!E30+'Rozvaha - Pasiva'!E32+'Rozvaha - Pasiva'!E36+'Rozvaha - Pasiva'!E37)/2)</f>
        <v>1.2084727234117008</v>
      </c>
      <c r="F21" s="163" t="s">
        <v>240</v>
      </c>
    </row>
    <row r="22" ht="12.75">
      <c r="B22" s="27"/>
    </row>
    <row r="23" ht="12.75">
      <c r="B23" s="26" t="s">
        <v>153</v>
      </c>
    </row>
    <row r="24" spans="1:6" ht="12.75">
      <c r="A24" s="28" t="s">
        <v>155</v>
      </c>
      <c r="B24" s="27" t="s">
        <v>154</v>
      </c>
      <c r="D24" s="37">
        <f>(Výsledovka!D7-Výsledovka!D9)/(('Rozvaha - Aktiva'!F33+'Rozvaha - Aktiva'!G33)/2)</f>
        <v>0.010451806110705491</v>
      </c>
      <c r="F24" s="27" t="s">
        <v>241</v>
      </c>
    </row>
    <row r="25" spans="1:6" ht="12.75">
      <c r="A25" s="28" t="s">
        <v>156</v>
      </c>
      <c r="B25" s="27" t="s">
        <v>163</v>
      </c>
      <c r="D25" s="37">
        <f>(Výsledovka!D15-Výsledovka!D16)/(('Rozvaha - Aktiva'!F33+'Rozvaha - Aktiva'!G33)/2)</f>
        <v>0.5184447276912225</v>
      </c>
      <c r="F25" s="27" t="s">
        <v>242</v>
      </c>
    </row>
    <row r="26" spans="1:6" ht="12.75">
      <c r="A26" s="28" t="s">
        <v>156</v>
      </c>
      <c r="B26" s="27" t="s">
        <v>171</v>
      </c>
      <c r="D26" s="37">
        <f>(Výsledovka!D11+Výsledovka!D17)/(('Rozvaha - Aktiva'!F33+'Rozvaha - Aktiva'!G33)/2)</f>
        <v>-0.007877835389622443</v>
      </c>
      <c r="F26" s="27" t="s">
        <v>243</v>
      </c>
    </row>
    <row r="27" spans="1:6" ht="12.75">
      <c r="A27" s="28" t="s">
        <v>157</v>
      </c>
      <c r="B27" s="27" t="s">
        <v>170</v>
      </c>
      <c r="D27" s="37">
        <f>(Výsledovka!D20)/(('Rozvaha - Aktiva'!F33+'Rozvaha - Aktiva'!G33)/2)</f>
        <v>0.17141407516489499</v>
      </c>
      <c r="F27" s="27" t="s">
        <v>244</v>
      </c>
    </row>
    <row r="28" spans="1:6" ht="12.75">
      <c r="A28" s="28" t="s">
        <v>157</v>
      </c>
      <c r="B28" s="27" t="s">
        <v>164</v>
      </c>
      <c r="D28" s="37">
        <f>(-Výsledovka!D24+Výsledovka!D25-Výsledovka!D26+Výsledovka!D27-Výsledovka!D28+Výsledovka!D29-Výsledovka!D30+Výsledovka!D31)/(('Rozvaha - Aktiva'!F33+'Rozvaha - Aktiva'!G33)/2)</f>
        <v>0.00910047148213689</v>
      </c>
      <c r="F28" s="27" t="s">
        <v>245</v>
      </c>
    </row>
    <row r="29" spans="1:6" ht="12.75">
      <c r="A29" s="28" t="s">
        <v>156</v>
      </c>
      <c r="B29" s="27" t="s">
        <v>169</v>
      </c>
      <c r="D29" s="37">
        <f>(Výsledovka!D18-Výsledovka!D19+Výsledovka!D32+Výsledovka!D36)/(('Rozvaha - Aktiva'!F33+'Rozvaha - Aktiva'!G33)/2)</f>
        <v>-0.014587484067368733</v>
      </c>
      <c r="F29" s="27" t="s">
        <v>246</v>
      </c>
    </row>
    <row r="30" spans="1:6" ht="12.75">
      <c r="A30" s="28" t="s">
        <v>157</v>
      </c>
      <c r="B30" s="33" t="s">
        <v>158</v>
      </c>
      <c r="C30" s="2"/>
      <c r="D30" s="39">
        <f>Výsledovka!D37/(('Rozvaha - Aktiva'!F33+'Rozvaha - Aktiva'!G33)/2)</f>
        <v>0.08069893204964794</v>
      </c>
      <c r="F30" s="27" t="s">
        <v>247</v>
      </c>
    </row>
    <row r="31" spans="2:6" ht="12.75">
      <c r="B31" s="26" t="s">
        <v>147</v>
      </c>
      <c r="C31" s="29"/>
      <c r="D31" s="40">
        <f>D24+D25+D26-D27-D28+D29-D30</f>
        <v>0.2452177356482571</v>
      </c>
      <c r="F31" s="27" t="s">
        <v>248</v>
      </c>
    </row>
    <row r="32" spans="2:4" ht="12.75">
      <c r="B32" s="29"/>
      <c r="C32" s="29"/>
      <c r="D32" s="26"/>
    </row>
    <row r="33" spans="2:3" ht="12.75">
      <c r="B33" s="32" t="s">
        <v>159</v>
      </c>
      <c r="C33" s="27"/>
    </row>
    <row r="34" spans="2:6" ht="12.75">
      <c r="B34" s="27" t="s">
        <v>154</v>
      </c>
      <c r="C34" s="27"/>
      <c r="D34" s="37">
        <f>(Výsledovka!D7-Výsledovka!D9)/(('Rozvaha - Aktiva'!F33+'Rozvaha - Aktiva'!G33)/2)</f>
        <v>0.010451806110705491</v>
      </c>
      <c r="F34" s="27" t="s">
        <v>241</v>
      </c>
    </row>
    <row r="35" spans="1:6" ht="12.75">
      <c r="A35" s="28" t="s">
        <v>155</v>
      </c>
      <c r="B35" s="27" t="s">
        <v>148</v>
      </c>
      <c r="C35" s="27"/>
      <c r="D35" s="37">
        <f>(Výsledovka!D7-Výsledovka!D9)/(('Rozvaha - Aktiva'!F7+'Rozvaha - Aktiva'!F8+'Rozvaha - Aktiva'!F11+'Rozvaha - Aktiva'!F14+'Rozvaha - Aktiva'!F17+'Rozvaha - Aktiva'!G7+'Rozvaha - Aktiva'!G8+'Rozvaha - Aktiva'!G11+'Rozvaha - Aktiva'!G14+'Rozvaha - Aktiva'!G17)/2)</f>
        <v>0.027210051546391754</v>
      </c>
      <c r="F35" s="163" t="s">
        <v>249</v>
      </c>
    </row>
    <row r="36" spans="1:6" ht="12.75">
      <c r="A36" s="28" t="s">
        <v>161</v>
      </c>
      <c r="B36" s="27" t="s">
        <v>160</v>
      </c>
      <c r="C36" s="27"/>
      <c r="D36" s="37">
        <f>(('Rozvaha - Aktiva'!F7+'Rozvaha - Aktiva'!F8+'Rozvaha - Aktiva'!F11+'Rozvaha - Aktiva'!F14+'Rozvaha - Aktiva'!F17+'Rozvaha - Aktiva'!G7+'Rozvaha - Aktiva'!G8+'Rozvaha - Aktiva'!G11+'Rozvaha - Aktiva'!G14+'Rozvaha - Aktiva'!G17)/2)/(('Rozvaha - Aktiva'!F33+'Rozvaha - Aktiva'!G33)/2)</f>
        <v>0.38411563068470095</v>
      </c>
      <c r="F36" s="163" t="s">
        <v>250</v>
      </c>
    </row>
    <row r="37" spans="2:3" ht="12.75">
      <c r="B37" s="26"/>
      <c r="C37" s="27"/>
    </row>
    <row r="38" spans="2:4" ht="12.75">
      <c r="B38" s="26" t="s">
        <v>181</v>
      </c>
      <c r="D38" s="37">
        <f>(Výsledovka!D20+Výsledovka!D19)/((Výsledovka!D7-Výsledovka!D9)+Výsledovka!D11+(Výsledovka!D15-Výsledovka!D16)+Výsledovka!D17)</f>
        <v>0.36210246300738663</v>
      </c>
    </row>
    <row r="40" spans="1:2" ht="12.75">
      <c r="A40"/>
      <c r="B40" s="26" t="s">
        <v>174</v>
      </c>
    </row>
    <row r="41" spans="2:6" ht="12.75">
      <c r="B41" s="27" t="s">
        <v>175</v>
      </c>
      <c r="D41" s="36">
        <f>'Rozvaha - Aktiva'!F33</f>
        <v>432181</v>
      </c>
      <c r="F41" s="27" t="s">
        <v>251</v>
      </c>
    </row>
    <row r="42" spans="2:6" ht="12.75">
      <c r="B42" s="27" t="s">
        <v>176</v>
      </c>
      <c r="D42" s="36">
        <f>Výsledovka!D38</f>
        <v>99079</v>
      </c>
      <c r="F42" s="27" t="s">
        <v>252</v>
      </c>
    </row>
    <row r="43" spans="2:6" ht="12.75">
      <c r="B43" s="27" t="s">
        <v>177</v>
      </c>
      <c r="D43" s="36">
        <f>Výsledovka!D33+Výsledovka!D36+Výsledovka!D9</f>
        <v>131685</v>
      </c>
      <c r="F43" s="27" t="s">
        <v>253</v>
      </c>
    </row>
    <row r="44" spans="2:6" ht="12.75">
      <c r="B44" s="27" t="s">
        <v>178</v>
      </c>
      <c r="D44" s="36">
        <f>'Rozvaha - Pasiva'!D22+'Rozvaha - Pasiva'!D25+'Rozvaha - Pasiva'!D26+'Rozvaha - Pasiva'!D30+'Rozvaha - Pasiva'!D31+'Rozvaha - Pasiva'!D32+'Rozvaha - Pasiva'!D36+'Rozvaha - Pasiva'!D37</f>
        <v>383602</v>
      </c>
      <c r="F44" s="27" t="s">
        <v>254</v>
      </c>
    </row>
    <row r="45" spans="2:6" ht="12.75">
      <c r="B45" s="27" t="s">
        <v>179</v>
      </c>
      <c r="D45" s="36">
        <f>'Rozvaha - Aktiva'!F27</f>
        <v>0</v>
      </c>
      <c r="F45" s="27" t="s">
        <v>255</v>
      </c>
    </row>
    <row r="46" spans="2:6" ht="12.75">
      <c r="B46" s="27" t="s">
        <v>180</v>
      </c>
      <c r="D46" s="36">
        <f>'Rozvaha - Pasiva'!D24</f>
        <v>0</v>
      </c>
      <c r="F46" s="27" t="s">
        <v>256</v>
      </c>
    </row>
    <row r="47" ht="12.75">
      <c r="B47" s="27"/>
    </row>
  </sheetData>
  <sheetProtection password="97FF" sheet="1" objects="1" scenarios="1"/>
  <mergeCells count="3">
    <mergeCell ref="D1:G1"/>
    <mergeCell ref="D2:G2"/>
    <mergeCell ref="D3:G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B12" sqref="B12"/>
    </sheetView>
  </sheetViews>
  <sheetFormatPr defaultColWidth="9.00390625" defaultRowHeight="12.75"/>
  <cols>
    <col min="1" max="1" width="58.25390625" style="0" customWidth="1"/>
    <col min="2" max="3" width="15.75390625" style="0" customWidth="1"/>
    <col min="4" max="4" width="30.00390625" style="268" bestFit="1" customWidth="1"/>
  </cols>
  <sheetData>
    <row r="1" spans="1:6" ht="12.75">
      <c r="A1" s="340" t="s">
        <v>288</v>
      </c>
      <c r="B1" s="341"/>
      <c r="C1" s="291"/>
      <c r="D1" s="330">
        <f>IF(ISBLANK('Základní údaje'!B20),"",'Základní údaje'!B20)</f>
        <v>39082</v>
      </c>
      <c r="E1" s="330"/>
      <c r="F1" s="330"/>
    </row>
    <row r="2" spans="1:6" ht="12.75">
      <c r="A2" s="340" t="s">
        <v>2</v>
      </c>
      <c r="B2" s="342"/>
      <c r="C2" s="292"/>
      <c r="D2" s="331" t="str">
        <f>IF(ISBLANK('Základní údaje'!B4),"",'Základní údaje'!B4)</f>
        <v>ČSOB Asset Management, a.s., člen skupiny ČSOB</v>
      </c>
      <c r="E2" s="331"/>
      <c r="F2" s="331"/>
    </row>
    <row r="3" spans="1:4" ht="12.75">
      <c r="A3" s="340" t="s">
        <v>1</v>
      </c>
      <c r="B3" s="342"/>
      <c r="C3" s="292"/>
      <c r="D3" s="307" t="str">
        <f>'Základní údaje'!B3</f>
        <v>63999463</v>
      </c>
    </row>
    <row r="4" ht="13.5" thickBot="1"/>
    <row r="5" spans="1:4" ht="33.75">
      <c r="A5" s="290" t="s">
        <v>323</v>
      </c>
      <c r="B5" s="263"/>
      <c r="C5" s="277"/>
      <c r="D5" s="269"/>
    </row>
    <row r="6" spans="1:4" ht="22.5">
      <c r="A6" s="294"/>
      <c r="B6" s="295" t="s">
        <v>228</v>
      </c>
      <c r="C6" s="295" t="s">
        <v>227</v>
      </c>
      <c r="D6" s="272" t="s">
        <v>296</v>
      </c>
    </row>
    <row r="7" spans="1:4" ht="13.5" thickBot="1">
      <c r="A7" s="266"/>
      <c r="B7" s="267" t="s">
        <v>287</v>
      </c>
      <c r="C7" s="267" t="s">
        <v>287</v>
      </c>
      <c r="D7" s="270"/>
    </row>
    <row r="8" spans="1:4" ht="12.75">
      <c r="A8" s="283" t="s">
        <v>271</v>
      </c>
      <c r="B8" s="301">
        <v>0.898</v>
      </c>
      <c r="C8" s="301">
        <v>0.6006</v>
      </c>
      <c r="D8" s="286" t="s">
        <v>309</v>
      </c>
    </row>
    <row r="9" spans="1:4" ht="12.75">
      <c r="A9" s="284" t="s">
        <v>273</v>
      </c>
      <c r="B9" s="262">
        <v>274647</v>
      </c>
      <c r="C9" s="262">
        <v>187702</v>
      </c>
      <c r="D9" s="289" t="s">
        <v>310</v>
      </c>
    </row>
    <row r="10" spans="1:4" ht="12.75">
      <c r="A10" s="284" t="s">
        <v>274</v>
      </c>
      <c r="B10" s="262">
        <v>0</v>
      </c>
      <c r="C10" s="262">
        <v>0</v>
      </c>
      <c r="D10" s="287" t="s">
        <v>311</v>
      </c>
    </row>
    <row r="11" spans="1:4" ht="12.75">
      <c r="A11" s="284" t="s">
        <v>275</v>
      </c>
      <c r="B11" s="262">
        <v>0</v>
      </c>
      <c r="C11" s="262">
        <v>0</v>
      </c>
      <c r="D11" s="287" t="s">
        <v>312</v>
      </c>
    </row>
    <row r="12" spans="1:4" ht="12.75">
      <c r="A12" s="284" t="s">
        <v>276</v>
      </c>
      <c r="B12" s="262">
        <v>113231</v>
      </c>
      <c r="C12" s="262">
        <v>64312</v>
      </c>
      <c r="D12" s="287" t="s">
        <v>313</v>
      </c>
    </row>
    <row r="13" spans="1:4" ht="12.75">
      <c r="A13" s="284" t="s">
        <v>277</v>
      </c>
      <c r="B13" s="262">
        <v>161416</v>
      </c>
      <c r="C13" s="262">
        <v>123390</v>
      </c>
      <c r="D13" s="287" t="s">
        <v>314</v>
      </c>
    </row>
    <row r="14" spans="1:4" ht="12.75">
      <c r="A14" s="284" t="s">
        <v>279</v>
      </c>
      <c r="B14" s="262">
        <v>13251</v>
      </c>
      <c r="C14" s="262">
        <v>16375</v>
      </c>
      <c r="D14" s="287" t="s">
        <v>315</v>
      </c>
    </row>
    <row r="15" spans="1:4" ht="12.75">
      <c r="A15" s="284" t="s">
        <v>278</v>
      </c>
      <c r="B15" s="262">
        <v>1129</v>
      </c>
      <c r="C15" s="262">
        <v>59</v>
      </c>
      <c r="D15" s="287" t="s">
        <v>316</v>
      </c>
    </row>
    <row r="16" spans="1:4" ht="12.75">
      <c r="A16" s="284" t="s">
        <v>280</v>
      </c>
      <c r="B16" s="262">
        <v>0</v>
      </c>
      <c r="C16" s="262">
        <v>0</v>
      </c>
      <c r="D16" s="287" t="s">
        <v>317</v>
      </c>
    </row>
    <row r="17" spans="1:4" ht="12.75">
      <c r="A17" s="284" t="s">
        <v>281</v>
      </c>
      <c r="B17" s="262">
        <v>0</v>
      </c>
      <c r="C17" s="262">
        <v>0</v>
      </c>
      <c r="D17" s="287" t="s">
        <v>318</v>
      </c>
    </row>
    <row r="18" spans="1:4" ht="12.75">
      <c r="A18" s="284" t="s">
        <v>282</v>
      </c>
      <c r="B18" s="262">
        <v>0</v>
      </c>
      <c r="C18" s="262">
        <v>0</v>
      </c>
      <c r="D18" s="287" t="s">
        <v>319</v>
      </c>
    </row>
    <row r="19" spans="1:4" ht="12.75">
      <c r="A19" s="284" t="s">
        <v>283</v>
      </c>
      <c r="B19" s="262">
        <v>0</v>
      </c>
      <c r="C19" s="262">
        <v>0</v>
      </c>
      <c r="D19" s="287" t="s">
        <v>320</v>
      </c>
    </row>
    <row r="20" spans="1:4" ht="12.75">
      <c r="A20" s="284" t="s">
        <v>284</v>
      </c>
      <c r="B20" s="262">
        <v>46431</v>
      </c>
      <c r="C20" s="262">
        <v>58805</v>
      </c>
      <c r="D20" s="287" t="s">
        <v>321</v>
      </c>
    </row>
    <row r="21" spans="1:4" ht="13.5" thickBot="1">
      <c r="A21" s="285" t="s">
        <v>285</v>
      </c>
      <c r="B21" s="275">
        <v>0</v>
      </c>
      <c r="C21" s="275">
        <v>0</v>
      </c>
      <c r="D21" s="288" t="s">
        <v>322</v>
      </c>
    </row>
    <row r="22" spans="1:4" ht="12.75">
      <c r="A22" s="27"/>
      <c r="B22" s="27"/>
      <c r="C22" s="27"/>
      <c r="D22" s="271"/>
    </row>
    <row r="23" spans="1:4" ht="13.5" thickBot="1">
      <c r="A23" s="27"/>
      <c r="B23" s="27"/>
      <c r="C23" s="27"/>
      <c r="D23" s="271"/>
    </row>
    <row r="24" spans="1:4" ht="12.75">
      <c r="A24" s="264" t="s">
        <v>286</v>
      </c>
      <c r="B24" s="277"/>
      <c r="C24" s="277"/>
      <c r="D24" s="269"/>
    </row>
    <row r="25" spans="1:4" ht="22.5">
      <c r="A25" s="265"/>
      <c r="B25" s="295" t="s">
        <v>228</v>
      </c>
      <c r="C25" s="295" t="s">
        <v>227</v>
      </c>
      <c r="D25" s="272" t="s">
        <v>297</v>
      </c>
    </row>
    <row r="26" spans="1:4" ht="13.5" thickBot="1">
      <c r="A26" s="266"/>
      <c r="B26" s="278" t="s">
        <v>330</v>
      </c>
      <c r="C26" s="278" t="s">
        <v>330</v>
      </c>
      <c r="D26" s="279"/>
    </row>
    <row r="27" spans="1:4" ht="47.25" customHeight="1">
      <c r="A27" s="280" t="s">
        <v>289</v>
      </c>
      <c r="B27" s="302">
        <f>100*('Rozvaha - Pasiva'!D6+'Rozvaha - Pasiva'!D9+'Rozvaha - Pasiva'!D12+'Rozvaha - Pasiva'!D15+'Rozvaha - Pasiva'!D16+'Rozvaha - Pasiva'!D17+'Rozvaha - Pasiva'!D21)/'Rozvaha - Aktiva'!F33</f>
        <v>11.240429357144345</v>
      </c>
      <c r="C27" s="302">
        <f>100*('Rozvaha - Pasiva'!E6+'Rozvaha - Pasiva'!E9+'Rozvaha - Pasiva'!E12+'Rozvaha - Pasiva'!E15+'Rozvaha - Pasiva'!E16+'Rozvaha - Pasiva'!E17+'Rozvaha - Pasiva'!E21)/'Rozvaha - Aktiva'!G33</f>
        <v>24.16116666533656</v>
      </c>
      <c r="D27" s="273" t="s">
        <v>299</v>
      </c>
    </row>
    <row r="28" spans="1:4" ht="45">
      <c r="A28" s="281" t="s">
        <v>290</v>
      </c>
      <c r="B28" s="303">
        <f>100*('Rozvaha - Pasiva'!D6+'Rozvaha - Pasiva'!D9+'Rozvaha - Pasiva'!D12+'Rozvaha - Pasiva'!D15+'Rozvaha - Pasiva'!D16+'Rozvaha - Pasiva'!D17+'Rozvaha - Pasiva'!D21)/('Rozvaha - Pasiva'!D22+'Rozvaha - Pasiva'!D25+'Rozvaha - Pasiva'!D26+'Rozvaha - Pasiva'!D30+'Rozvaha - Pasiva'!D31+'Rozvaha - Pasiva'!D32+'Rozvaha - Pasiva'!D36+'Rozvaha - Pasiva'!D37)</f>
        <v>12.66390686179947</v>
      </c>
      <c r="C28" s="303">
        <f>100*('Rozvaha - Pasiva'!E6+'Rozvaha - Pasiva'!E9+'Rozvaha - Pasiva'!E12+'Rozvaha - Pasiva'!E15+'Rozvaha - Pasiva'!E16+'Rozvaha - Pasiva'!E17+'Rozvaha - Pasiva'!E21)/('Rozvaha - Pasiva'!E22+'Rozvaha - Pasiva'!E25+'Rozvaha - Pasiva'!E26+'Rozvaha - Pasiva'!E30+'Rozvaha - Pasiva'!E31+'Rozvaha - Pasiva'!E32+'Rozvaha - Pasiva'!E36+'Rozvaha - Pasiva'!E37)</f>
        <v>31.858568497114895</v>
      </c>
      <c r="D28" s="274" t="s">
        <v>298</v>
      </c>
    </row>
    <row r="29" spans="1:4" ht="56.25">
      <c r="A29" s="281" t="s">
        <v>294</v>
      </c>
      <c r="B29" s="262">
        <f>100*(Výsledovka!D9)/(Výsledovka!D33+Výsledovka!D36+Výsledovka!D9)</f>
        <v>0</v>
      </c>
      <c r="C29" s="262">
        <f>100*(Výsledovka!E9)/(Výsledovka!E33+Výsledovka!E36+Výsledovka!E9)</f>
        <v>0</v>
      </c>
      <c r="D29" s="296" t="s">
        <v>324</v>
      </c>
    </row>
    <row r="30" spans="1:4" ht="67.5">
      <c r="A30" s="281" t="s">
        <v>328</v>
      </c>
      <c r="B30" s="304">
        <f>100*(Výsledovka!D33+Výsledovka!D36+Výsledovka!D9)/AVERAGE('Rozvaha - Aktiva'!F33,'Rozvaha - Aktiva'!G33)</f>
        <v>32.59166676979049</v>
      </c>
      <c r="C30" s="308">
        <v>39.57550074013912</v>
      </c>
      <c r="D30" s="296" t="s">
        <v>331</v>
      </c>
    </row>
    <row r="31" spans="1:4" ht="78.75">
      <c r="A31" s="281" t="s">
        <v>329</v>
      </c>
      <c r="B31" s="303">
        <f>100*(Výsledovka!D38)/AVERAGE('Rozvaha - Pasiva'!D22+'Rozvaha - Pasiva'!D25+'Rozvaha - Pasiva'!D26+'Rozvaha - Pasiva'!D30+'Rozvaha - Pasiva'!D31+'Rozvaha - Pasiva'!D32+'Rozvaha - Pasiva'!D36+'Rozvaha - Pasiva'!D37,'Rozvaha - Pasiva'!E22+'Rozvaha - Pasiva'!E25+'Rozvaha - Pasiva'!E26+'Rozvaha - Pasiva'!E30+'Rozvaha - Pasiva'!E31+'Rozvaha - Pasiva'!E32+'Rozvaha - Pasiva'!E36+'Rozvaha - Pasiva'!E37)</f>
        <v>29.633894482769964</v>
      </c>
      <c r="C31" s="303">
        <v>36.67009607885435</v>
      </c>
      <c r="D31" s="274" t="s">
        <v>332</v>
      </c>
    </row>
    <row r="32" spans="1:4" ht="45">
      <c r="A32" s="281" t="s">
        <v>291</v>
      </c>
      <c r="B32" s="303">
        <f>100*(Výsledovka!D38)/(Výsledovka!D15)</f>
        <v>33.32604556982462</v>
      </c>
      <c r="C32" s="303">
        <f>100*(Výsledovka!E38)/(Výsledovka!E15)</f>
        <v>29.621165155907043</v>
      </c>
      <c r="D32" s="274" t="s">
        <v>325</v>
      </c>
    </row>
    <row r="33" spans="1:4" ht="56.25">
      <c r="A33" s="281" t="s">
        <v>292</v>
      </c>
      <c r="B33" s="303">
        <f>100*(Výsledovka!D9+Výsledovka!D16+Výsledovka!D19+Výsledovka!D20+Výsledovka!D25+Výsledovka!D27+Výsledovka!D29+Výsledovka!D31+Výsledovka!D35)/(Výsledovka!D15)</f>
        <v>56.4180530235249</v>
      </c>
      <c r="C33" s="303">
        <f>100*(Výsledovka!E9+Výsledovka!E16+Výsledovka!E19+Výsledovka!E20+Výsledovka!E25+Výsledovka!E27+Výsledovka!E29+Výsledovka!E31+Výsledovka!E35)/(Výsledovka!E15)</f>
        <v>61.03245480287519</v>
      </c>
      <c r="D33" s="274" t="s">
        <v>326</v>
      </c>
    </row>
    <row r="34" spans="1:4" ht="56.25">
      <c r="A34" s="297" t="s">
        <v>293</v>
      </c>
      <c r="B34" s="305">
        <f>100*(Výsledovka!D21)/(Výsledovka!D15)</f>
        <v>17.26661778259144</v>
      </c>
      <c r="C34" s="305">
        <f>100*(Výsledovka!E21)/(Výsledovka!E15)</f>
        <v>16.518606638406247</v>
      </c>
      <c r="D34" s="298" t="s">
        <v>327</v>
      </c>
    </row>
    <row r="35" spans="1:4" ht="23.25" thickBot="1">
      <c r="A35" s="282" t="s">
        <v>333</v>
      </c>
      <c r="B35" s="275">
        <v>34</v>
      </c>
      <c r="C35" s="275">
        <v>30</v>
      </c>
      <c r="D35" s="276" t="s">
        <v>334</v>
      </c>
    </row>
    <row r="36" spans="1:4" ht="12.75">
      <c r="A36" s="27"/>
      <c r="B36" s="27"/>
      <c r="C36" s="27"/>
      <c r="D36" s="271"/>
    </row>
    <row r="37" spans="1:4" ht="12.75">
      <c r="A37" s="27"/>
      <c r="B37" s="27"/>
      <c r="C37" s="27"/>
      <c r="D37" s="271"/>
    </row>
    <row r="38" spans="1:4" ht="12.75">
      <c r="A38" s="27"/>
      <c r="B38" s="27"/>
      <c r="C38" s="27"/>
      <c r="D38" s="271"/>
    </row>
    <row r="39" spans="1:4" ht="12.75">
      <c r="A39" s="27"/>
      <c r="B39" s="27"/>
      <c r="C39" s="27"/>
      <c r="D39" s="271"/>
    </row>
    <row r="40" spans="1:4" ht="12.75">
      <c r="A40" s="27"/>
      <c r="B40" s="27"/>
      <c r="C40" s="27"/>
      <c r="D40" s="271"/>
    </row>
    <row r="41" spans="1:4" ht="12.75">
      <c r="A41" s="27"/>
      <c r="B41" s="27"/>
      <c r="C41" s="27"/>
      <c r="D41" s="271"/>
    </row>
    <row r="42" spans="1:4" ht="12.75">
      <c r="A42" s="27"/>
      <c r="B42" s="27"/>
      <c r="C42" s="27"/>
      <c r="D42" s="271"/>
    </row>
    <row r="43" spans="1:4" ht="12.75">
      <c r="A43" s="27"/>
      <c r="B43" s="27"/>
      <c r="C43" s="27"/>
      <c r="D43" s="271"/>
    </row>
    <row r="44" spans="1:4" ht="12.75">
      <c r="A44" s="27"/>
      <c r="B44" s="27"/>
      <c r="C44" s="27"/>
      <c r="D44" s="271"/>
    </row>
    <row r="45" spans="1:4" ht="12.75">
      <c r="A45" s="27"/>
      <c r="B45" s="27"/>
      <c r="C45" s="27"/>
      <c r="D45" s="271"/>
    </row>
    <row r="46" spans="1:4" ht="12.75">
      <c r="A46" s="27"/>
      <c r="B46" s="27"/>
      <c r="C46" s="27"/>
      <c r="D46" s="271"/>
    </row>
    <row r="47" spans="1:4" ht="12.75">
      <c r="A47" s="27"/>
      <c r="B47" s="27"/>
      <c r="C47" s="27"/>
      <c r="D47" s="271"/>
    </row>
    <row r="48" spans="1:4" ht="12.75">
      <c r="A48" s="27"/>
      <c r="B48" s="27"/>
      <c r="C48" s="27"/>
      <c r="D48" s="271"/>
    </row>
    <row r="49" spans="1:4" ht="12.75">
      <c r="A49" s="27"/>
      <c r="B49" s="27"/>
      <c r="C49" s="27"/>
      <c r="D49" s="271"/>
    </row>
    <row r="50" spans="1:4" ht="12.75">
      <c r="A50" s="27"/>
      <c r="B50" s="27"/>
      <c r="C50" s="27"/>
      <c r="D50" s="271"/>
    </row>
    <row r="51" spans="1:4" ht="12.75">
      <c r="A51" s="27"/>
      <c r="B51" s="27"/>
      <c r="C51" s="27"/>
      <c r="D51" s="271"/>
    </row>
    <row r="52" spans="1:4" ht="12.75">
      <c r="A52" s="27"/>
      <c r="B52" s="27"/>
      <c r="C52" s="27"/>
      <c r="D52" s="271"/>
    </row>
    <row r="53" spans="1:4" ht="12.75">
      <c r="A53" s="27"/>
      <c r="B53" s="27"/>
      <c r="C53" s="27"/>
      <c r="D53" s="271"/>
    </row>
    <row r="54" spans="1:4" ht="12.75">
      <c r="A54" s="27"/>
      <c r="B54" s="27"/>
      <c r="C54" s="27"/>
      <c r="D54" s="271"/>
    </row>
    <row r="55" spans="1:4" ht="12.75">
      <c r="A55" s="27"/>
      <c r="B55" s="27"/>
      <c r="C55" s="27"/>
      <c r="D55" s="271"/>
    </row>
  </sheetData>
  <mergeCells count="5">
    <mergeCell ref="A1:B1"/>
    <mergeCell ref="A3:B3"/>
    <mergeCell ref="A2:B2"/>
    <mergeCell ref="D1:F1"/>
    <mergeCell ref="D2:F2"/>
  </mergeCells>
  <printOptions/>
  <pageMargins left="0.75" right="0.75" top="1" bottom="1" header="0.4921259845" footer="0.4921259845"/>
  <pageSetup horizontalDpi="1200" verticalDpi="12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6" sqref="B6"/>
    </sheetView>
  </sheetViews>
  <sheetFormatPr defaultColWidth="9.00390625" defaultRowHeight="12.75"/>
  <cols>
    <col min="1" max="1" width="44.625" style="0" customWidth="1"/>
    <col min="2" max="2" width="56.00390625" style="0" customWidth="1"/>
  </cols>
  <sheetData>
    <row r="2" spans="1:2" ht="18.75" thickBot="1">
      <c r="A2" s="12" t="s">
        <v>92</v>
      </c>
      <c r="B2" s="12"/>
    </row>
    <row r="3" spans="1:2" ht="13.5" thickBot="1">
      <c r="A3" s="13" t="s">
        <v>93</v>
      </c>
      <c r="B3" s="14" t="s">
        <v>94</v>
      </c>
    </row>
    <row r="4" spans="1:2" ht="15">
      <c r="A4" s="15" t="s">
        <v>95</v>
      </c>
      <c r="B4" s="16" t="str">
        <f>IF('Rozvaha - Aktiva'!F33='Rozvaha - Pasiva'!D38,"Test vyhověl formální kontrole","Chybné zadání vstupních hodnot - aktiva se musí rovnat pasivům")</f>
        <v>Test vyhověl formální kontrole</v>
      </c>
    </row>
    <row r="5" spans="1:2" ht="15">
      <c r="A5" s="17" t="s">
        <v>96</v>
      </c>
      <c r="B5" s="18" t="str">
        <f>IF('Rozvaha - Aktiva'!G33='Rozvaha - Pasiva'!E38,"Test vyhověl formální kontrole","Chybné zadání vstupních hodnot - aktiva se musí rovnat pasivům")</f>
        <v>Test vyhověl formální kontrole</v>
      </c>
    </row>
    <row r="6" spans="1:3" ht="15">
      <c r="A6" s="17" t="s">
        <v>97</v>
      </c>
      <c r="B6" s="18" t="str">
        <f>IF('Základní údaje'!B3=0,"Položka IČ není vyplněna","Test vyhověl formální kontrole")</f>
        <v>Test vyhověl formální kontrole</v>
      </c>
      <c r="C6" s="1"/>
    </row>
    <row r="7" spans="1:3" ht="15">
      <c r="A7" s="17" t="s">
        <v>98</v>
      </c>
      <c r="B7" s="19" t="str">
        <f>IF(ISBLANK('Základní údaje'!B6),"Položka Obchodní firma není vyplněna","Test vyhověl formální kontrole")</f>
        <v>Test vyhověl formální kontrole</v>
      </c>
      <c r="C7" s="1"/>
    </row>
    <row r="8" spans="1:2" ht="15">
      <c r="A8" s="17" t="s">
        <v>99</v>
      </c>
      <c r="B8" s="19" t="str">
        <f>IF(ISBLANK('Základní údaje'!B20),"Datum rozvahy a výsledovky není vyplněno","Test vyhověl formální kontrole")</f>
        <v>Test vyhověl formální kontrole</v>
      </c>
    </row>
    <row r="9" spans="1:2" ht="15" hidden="1">
      <c r="A9" s="17" t="s">
        <v>100</v>
      </c>
      <c r="B9" s="19" t="str">
        <f>IF(ISBLANK('Základní údaje'!#REF!),"Datum přehledu o peněžních tocích není vyplněno","Test vyhověl formální kontrole")</f>
        <v>Test vyhověl formální kontrole</v>
      </c>
    </row>
    <row r="10" spans="1:2" ht="15.75" thickBot="1">
      <c r="A10" s="20" t="s">
        <v>101</v>
      </c>
      <c r="B10" s="21" t="str">
        <f>IF('Základní údaje'!B25=1,IF(ISBLANK('Základní údaje'!B26),"Nejsou vyplněny údaje o auditu a auditorovi","Test vyhověl formální kontrole"),IF(ISBLANK('Základní údaje'!B30),"Test vyhověl formální kontrole","Údaje nebyly auditovány-není možný výrok auditora"))</f>
        <v>Test vyhověl formální kontrole</v>
      </c>
    </row>
    <row r="11" spans="1:2" ht="15">
      <c r="A11" s="22"/>
      <c r="B11" s="23"/>
    </row>
    <row r="14" ht="15">
      <c r="B14" s="23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PRILOHA_VZ_31122006.xls</dc:title>
  <dc:subject/>
  <dc:creator>Tomas Dolezal</dc:creator>
  <cp:keywords/>
  <dc:description/>
  <cp:lastModifiedBy>maresovaja</cp:lastModifiedBy>
  <cp:lastPrinted>2007-04-13T08:16:15Z</cp:lastPrinted>
  <dcterms:created xsi:type="dcterms:W3CDTF">2003-03-25T11:30:30Z</dcterms:created>
  <dcterms:modified xsi:type="dcterms:W3CDTF">2007-04-27T08:34:00Z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ba239a99-89cd-4061-bd7e-a9a632a08398</vt:lpwstr>
  </property>
</Properties>
</file>